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fccc365.sharepoint.com/sites/MEP_Platform/MEP_library01/"/>
    </mc:Choice>
  </mc:AlternateContent>
  <xr:revisionPtr revIDLastSave="428" documentId="6_{144ABF16-239E-4EC1-9F7A-CF188B626683}" xr6:coauthVersionLast="47" xr6:coauthVersionMax="47" xr10:uidLastSave="{C862AE02-2060-4ADB-B335-706F3973D14A}"/>
  <bookViews>
    <workbookView xWindow="-120" yWindow="-120" windowWidth="29040" windowHeight="15840" tabRatio="785" activeTab="9" xr2:uid="{00000000-000D-0000-FFFF-FFFF00000000}"/>
  </bookViews>
  <sheets>
    <sheet name="Overview &amp; Results" sheetId="15" r:id="rId1"/>
    <sheet name="Input Data" sheetId="7" r:id="rId2"/>
    <sheet name="Constants Used in Equations" sheetId="6" r:id="rId3"/>
    <sheet name="Step 1 &amp; Step 2.3" sheetId="17" r:id="rId4"/>
    <sheet name="Step 2" sheetId="12" r:id="rId5"/>
    <sheet name="Step 2.1" sheetId="10" r:id="rId6"/>
    <sheet name="Step 2.2" sheetId="9" r:id="rId7"/>
    <sheet name="Step 2.4(a)" sheetId="18" r:id="rId8"/>
    <sheet name="Step 2.4(b)" sheetId="8" r:id="rId9"/>
    <sheet name="Step 3." sheetId="13" r:id="rId10"/>
    <sheet name="pull down data" sheetId="14" state="hidden" r:id="rId11"/>
  </sheets>
  <definedNames>
    <definedName name="_Toc507507806" localSheetId="5">'Step 2.1'!$I$5</definedName>
    <definedName name="AM_C">'Constants Used in Equations'!$E$14</definedName>
    <definedName name="AM_H">'Constants Used in Equations'!$E$15</definedName>
    <definedName name="AM_N">'Constants Used in Equations'!$E$17</definedName>
    <definedName name="AM_O">'Constants Used in Equations'!$E$16</definedName>
    <definedName name="density_CH4">'Constants Used in Equations'!$E$24</definedName>
    <definedName name="eff_flare_calc">'Step 2'!$D$7</definedName>
    <definedName name="F_CH4_EG_m">'Step 2.1'!$D$7</definedName>
    <definedName name="F_CH4_RG_m">'Step 1 &amp; Step 2.3'!$D$11</definedName>
    <definedName name="F_O2_RG_m">'Step 2.4(a)'!$I$13</definedName>
    <definedName name="fc_CH4_EG_m">'Input Data'!$E$15</definedName>
    <definedName name="GWP_CH4">'Constants Used in Equations'!$E$22</definedName>
    <definedName name="M_RG_m">'Step 1 &amp; Step 2.3'!$D$8</definedName>
    <definedName name="MM_CH4">'Constants Used in Equations'!$E$7</definedName>
    <definedName name="MM_CO">'Constants Used in Equations'!$E$8</definedName>
    <definedName name="MM_CO2">'Constants Used in Equations'!$E$9</definedName>
    <definedName name="MM_H2">'Constants Used in Equations'!$E$11</definedName>
    <definedName name="MM_N2">'Constants Used in Equations'!$E$12</definedName>
    <definedName name="MM_NH3">'Constants Used in Equations'!$E$13</definedName>
    <definedName name="MM_O2">'Constants Used in Equations'!$E$10</definedName>
    <definedName name="MM_RG_m">'Step 1 &amp; Step 2.3'!$D$14</definedName>
    <definedName name="MR_C_RG_m">'Step 2.4(b)'!$D$7</definedName>
    <definedName name="MR_H_RG_m">'Step 2.4(b)'!$D$10</definedName>
    <definedName name="MR_N_RG_m">'Step 2.4(b)'!$I$10</definedName>
    <definedName name="MR_O_RG_m">'Step 2.4(b)'!$I$7</definedName>
    <definedName name="MV_n">'Constants Used in Equations'!$E$23</definedName>
    <definedName name="n_O2_EG_m">'Step 2.4(a)'!$I$10</definedName>
    <definedName name="NA_C_CH4">'Constants Used in Equations'!$E$25</definedName>
    <definedName name="NA_C_CO">'Constants Used in Equations'!$E$26</definedName>
    <definedName name="NA_C_CO2">'Constants Used in Equations'!$E$27</definedName>
    <definedName name="NA_H_CH4">'Constants Used in Equations'!$E$28</definedName>
    <definedName name="NA_H_H2">'Constants Used in Equations'!$E$29</definedName>
    <definedName name="NA_H_NH3">'Constants Used in Equations'!$E$30</definedName>
    <definedName name="NA_N_N2">'Constants Used in Equations'!$E$35</definedName>
    <definedName name="NA_N_NH3">'Constants Used in Equations'!$E$34</definedName>
    <definedName name="NA_O_CO">'Constants Used in Equations'!$E$31</definedName>
    <definedName name="NA_O_CO2">'Constants Used in Equations'!$E$32</definedName>
    <definedName name="NA_O_O2">'Constants Used in Equations'!$E$33</definedName>
    <definedName name="OP_h_flare">'Input Data'!$E$16</definedName>
    <definedName name="P_n">'Constants Used in Equations'!$E$18</definedName>
    <definedName name="PE_flare">'Step 3.'!$D$7</definedName>
    <definedName name="Q_CO2_EG_m">'Step 2.4(a)'!$I$7</definedName>
    <definedName name="Q_EG_m">'Step 2.4(a)'!$D$7</definedName>
    <definedName name="Q_N2_EG_m">'Step 2.4(a)'!$D$13</definedName>
    <definedName name="Q_O2_EG_m">'Step 2.4(a)'!$D$10</definedName>
    <definedName name="R_u">'Constants Used in Equations'!$E$19</definedName>
    <definedName name="T_n">'Constants Used in Equations'!$E$20</definedName>
    <definedName name="v_CH4_RG_m">'Input Data'!$E$7</definedName>
    <definedName name="v_CO_RG_m">'Input Data'!$E$8</definedName>
    <definedName name="v_CO2_RG_m">'Input Data'!$E$9</definedName>
    <definedName name="V_EG_m">'Step 2.2'!$D$7</definedName>
    <definedName name="V_H2_RG_m">'Input Data'!$E$11</definedName>
    <definedName name="v_N2_RG_m">'Input Data'!$E$12</definedName>
    <definedName name="V_NH3_RG_m">'Input Data'!$E$13</definedName>
    <definedName name="v_O2_air">'Constants Used in Equations'!$E$21</definedName>
    <definedName name="v_O2_EG_m">'Input Data'!$E$14</definedName>
    <definedName name="v_O2_RG_m">'Input Data'!$E$10</definedName>
    <definedName name="V_RG_m">'Input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5" l="1"/>
  <c r="E23" i="6"/>
  <c r="I10" i="8"/>
  <c r="I7" i="8"/>
  <c r="D10" i="8"/>
  <c r="D7" i="8" l="1"/>
  <c r="I13" i="18" l="1"/>
  <c r="I7" i="18"/>
  <c r="I10" i="18" l="1"/>
  <c r="D13" i="18" s="1"/>
  <c r="D10" i="18" l="1"/>
  <c r="D7" i="18" l="1"/>
  <c r="D7" i="9" s="1"/>
  <c r="D7" i="10" l="1"/>
  <c r="H6" i="15" l="1"/>
  <c r="D7" i="12"/>
  <c r="H8" i="15" l="1"/>
  <c r="D7" i="13"/>
  <c r="H9" i="15" s="1"/>
</calcChain>
</file>

<file path=xl/sharedStrings.xml><?xml version="1.0" encoding="utf-8"?>
<sst xmlns="http://schemas.openxmlformats.org/spreadsheetml/2006/main" count="216" uniqueCount="133">
  <si>
    <t>Methodological tool: Project emissions from flaring</t>
  </si>
  <si>
    <t>version 1.0</t>
  </si>
  <si>
    <t>SHEETS</t>
  </si>
  <si>
    <t>CONTENT</t>
  </si>
  <si>
    <t>OBSERVATION</t>
  </si>
  <si>
    <t>RESULTS</t>
  </si>
  <si>
    <t>Input data</t>
  </si>
  <si>
    <t>Monitored data required by the methodological tool to calculate project emissions from flaring</t>
  </si>
  <si>
    <r>
      <t xml:space="preserve">User shall manually include the data monitored as per the provisions of this methodological tool and the provisions of the </t>
    </r>
    <r>
      <rPr>
        <i/>
        <sz val="11"/>
        <rFont val="Arial"/>
        <family val="2"/>
      </rPr>
      <t>"Methodological tool: Mass flow of a greenhouse gas in a gaseous stream"</t>
    </r>
  </si>
  <si>
    <r>
      <t>F</t>
    </r>
    <r>
      <rPr>
        <b/>
        <i/>
        <vertAlign val="subscript"/>
        <sz val="18"/>
        <rFont val="Arial"/>
        <family val="2"/>
      </rPr>
      <t>CH4,EG,m</t>
    </r>
  </si>
  <si>
    <t>=</t>
  </si>
  <si>
    <t>kg/h</t>
  </si>
  <si>
    <t>Constans used in the equations</t>
  </si>
  <si>
    <t>Default values used by the methodological tool to calculate project emissions from flaring</t>
  </si>
  <si>
    <r>
      <t xml:space="preserve">Default values contained in the methodological tool. </t>
    </r>
    <r>
      <rPr>
        <b/>
        <sz val="11"/>
        <color rgb="FFFF0000"/>
        <rFont val="Arial"/>
        <family val="2"/>
      </rPr>
      <t>DO NOT REMOVE THIS SHEET OR MODIFY THE CELLS</t>
    </r>
  </si>
  <si>
    <r>
      <t>M</t>
    </r>
    <r>
      <rPr>
        <b/>
        <i/>
        <vertAlign val="subscript"/>
        <sz val="18"/>
        <rFont val="Arial"/>
        <family val="2"/>
      </rPr>
      <t>RG,m</t>
    </r>
  </si>
  <si>
    <t>Step 1 &amp; Step 2.3</t>
  </si>
  <si>
    <r>
      <t xml:space="preserve">Determination of the methane mass flow in the residual gas </t>
    </r>
    <r>
      <rPr>
        <i/>
        <sz val="11"/>
        <rFont val="Arial"/>
        <family val="2"/>
      </rPr>
      <t>(F</t>
    </r>
    <r>
      <rPr>
        <i/>
        <vertAlign val="subscript"/>
        <sz val="11"/>
        <rFont val="Arial"/>
        <family val="2"/>
      </rPr>
      <t>CH4,RG,m</t>
    </r>
    <r>
      <rPr>
        <i/>
        <sz val="11"/>
        <rFont val="Arial"/>
        <family val="2"/>
      </rPr>
      <t>)</t>
    </r>
    <r>
      <rPr>
        <sz val="11"/>
        <rFont val="Arial"/>
        <family val="2"/>
      </rPr>
      <t xml:space="preserve"> &amp; Determination of the mass flow of the residual gas </t>
    </r>
    <r>
      <rPr>
        <i/>
        <sz val="11"/>
        <rFont val="Arial"/>
        <family val="2"/>
      </rPr>
      <t>(M</t>
    </r>
    <r>
      <rPr>
        <i/>
        <vertAlign val="subscript"/>
        <sz val="11"/>
        <rFont val="Arial"/>
        <family val="2"/>
      </rPr>
      <t>RG,m</t>
    </r>
    <r>
      <rPr>
        <i/>
        <sz val="11"/>
        <rFont val="Arial"/>
        <family val="2"/>
      </rPr>
      <t>)</t>
    </r>
  </si>
  <si>
    <r>
      <t xml:space="preserve">Users shall manually include the values of the </t>
    </r>
    <r>
      <rPr>
        <i/>
        <sz val="11"/>
        <rFont val="Arial"/>
        <family val="2"/>
      </rPr>
      <t>"Mass flow of the residual gas on a dry basis at reference conditions in the minute m (M</t>
    </r>
    <r>
      <rPr>
        <i/>
        <vertAlign val="subscript"/>
        <sz val="11"/>
        <rFont val="Arial"/>
        <family val="2"/>
      </rPr>
      <t>RG,m</t>
    </r>
    <r>
      <rPr>
        <i/>
        <sz val="11"/>
        <rFont val="Arial"/>
        <family val="2"/>
      </rPr>
      <t>)"</t>
    </r>
    <r>
      <rPr>
        <sz val="11"/>
        <rFont val="Arial"/>
        <family val="2"/>
      </rPr>
      <t xml:space="preserve">, the </t>
    </r>
    <r>
      <rPr>
        <i/>
        <sz val="11"/>
        <rFont val="Arial"/>
        <family val="2"/>
      </rPr>
      <t>"Mass flow of methane in the residual gas on a dry basis at reference conditions in the minute m (F</t>
    </r>
    <r>
      <rPr>
        <i/>
        <vertAlign val="subscript"/>
        <sz val="11"/>
        <rFont val="Arial"/>
        <family val="2"/>
      </rPr>
      <t>CH4,RG,m</t>
    </r>
    <r>
      <rPr>
        <i/>
        <sz val="11"/>
        <rFont val="Arial"/>
        <family val="2"/>
      </rPr>
      <t>)"</t>
    </r>
    <r>
      <rPr>
        <sz val="11"/>
        <rFont val="Arial"/>
        <family val="2"/>
      </rPr>
      <t xml:space="preserve"> and the </t>
    </r>
    <r>
      <rPr>
        <i/>
        <sz val="11"/>
        <rFont val="Arial"/>
        <family val="2"/>
      </rPr>
      <t>"Molecuar mass of the residual gas on a dry basis at reference conditions in the minute m (MM</t>
    </r>
    <r>
      <rPr>
        <i/>
        <vertAlign val="subscript"/>
        <sz val="11"/>
        <rFont val="Arial"/>
        <family val="2"/>
      </rPr>
      <t>RG,m</t>
    </r>
    <r>
      <rPr>
        <i/>
        <sz val="11"/>
        <rFont val="Arial"/>
        <family val="2"/>
      </rPr>
      <t>)</t>
    </r>
    <r>
      <rPr>
        <sz val="11"/>
        <rFont val="Arial"/>
        <family val="2"/>
      </rPr>
      <t xml:space="preserve">" determined by applying the </t>
    </r>
    <r>
      <rPr>
        <i/>
        <sz val="11"/>
        <rFont val="Arial"/>
        <family val="2"/>
      </rPr>
      <t>"Methodolglical tool: Mass flow of a greenhouse gas in a gaseous stream”</t>
    </r>
  </si>
  <si>
    <r>
      <t>n</t>
    </r>
    <r>
      <rPr>
        <b/>
        <i/>
        <vertAlign val="subscript"/>
        <sz val="18"/>
        <rFont val="Arial"/>
        <family val="2"/>
      </rPr>
      <t>flare,m</t>
    </r>
  </si>
  <si>
    <t>%</t>
  </si>
  <si>
    <t>Step 2</t>
  </si>
  <si>
    <r>
      <t xml:space="preserve">Determination of methane destruction efficiency </t>
    </r>
    <r>
      <rPr>
        <i/>
        <sz val="11"/>
        <rFont val="Arial"/>
        <family val="2"/>
      </rPr>
      <t>(n</t>
    </r>
    <r>
      <rPr>
        <i/>
        <vertAlign val="subscript"/>
        <sz val="11"/>
        <rFont val="Arial"/>
        <family val="2"/>
      </rPr>
      <t>flare,calc,m</t>
    </r>
    <r>
      <rPr>
        <i/>
        <sz val="11"/>
        <rFont val="Arial"/>
        <family val="2"/>
      </rPr>
      <t>)</t>
    </r>
  </si>
  <si>
    <r>
      <t xml:space="preserve">Automatic calculation of the methane destruction efficiency through Option B.2: Measurement of methane destruction efficiency in each minute. </t>
    </r>
    <r>
      <rPr>
        <b/>
        <sz val="11"/>
        <color rgb="FFFF0000"/>
        <rFont val="Arial"/>
        <family val="2"/>
      </rPr>
      <t>DO NOT REMOVE THIS SHEET OR MODIFY THE CELLS</t>
    </r>
  </si>
  <si>
    <r>
      <t>PE</t>
    </r>
    <r>
      <rPr>
        <b/>
        <i/>
        <vertAlign val="subscript"/>
        <sz val="18"/>
        <rFont val="Arial"/>
        <family val="2"/>
      </rPr>
      <t>flare,y</t>
    </r>
  </si>
  <si>
    <r>
      <t>tCO</t>
    </r>
    <r>
      <rPr>
        <vertAlign val="subscript"/>
        <sz val="18"/>
        <rFont val="Arial"/>
        <family val="2"/>
      </rPr>
      <t>2</t>
    </r>
    <r>
      <rPr>
        <sz val="18"/>
        <rFont val="Arial"/>
        <family val="2"/>
      </rPr>
      <t>e</t>
    </r>
  </si>
  <si>
    <t>Step 2.1</t>
  </si>
  <si>
    <r>
      <rPr>
        <sz val="11"/>
        <rFont val="Arial"/>
        <family val="2"/>
      </rPr>
      <t xml:space="preserve">Determine the methane mass flow in the exhaust gas on a dry basis </t>
    </r>
    <r>
      <rPr>
        <i/>
        <sz val="11"/>
        <rFont val="Arial"/>
        <family val="2"/>
      </rPr>
      <t>(F</t>
    </r>
    <r>
      <rPr>
        <i/>
        <vertAlign val="subscript"/>
        <sz val="11"/>
        <rFont val="Arial"/>
        <family val="2"/>
      </rPr>
      <t>CH4,EG,m</t>
    </r>
    <r>
      <rPr>
        <i/>
        <sz val="11"/>
        <rFont val="Arial"/>
        <family val="2"/>
      </rPr>
      <t>)</t>
    </r>
  </si>
  <si>
    <r>
      <t xml:space="preserve">Automatic calculation of the methane mass flow in the exhaust gas. </t>
    </r>
    <r>
      <rPr>
        <b/>
        <sz val="11"/>
        <color rgb="FFFF0000"/>
        <rFont val="Arial"/>
        <family val="2"/>
      </rPr>
      <t>DO NOT REMOVE THIS SHEET OR MODIFY THE CELLS</t>
    </r>
  </si>
  <si>
    <t>Step 2.2</t>
  </si>
  <si>
    <r>
      <t xml:space="preserve">Determine the volumetric flow of the exhaust gas </t>
    </r>
    <r>
      <rPr>
        <i/>
        <sz val="11"/>
        <rFont val="Arial"/>
        <family val="2"/>
      </rPr>
      <t>(V</t>
    </r>
    <r>
      <rPr>
        <i/>
        <vertAlign val="subscript"/>
        <sz val="11"/>
        <rFont val="Arial"/>
        <family val="2"/>
      </rPr>
      <t>EG,m</t>
    </r>
    <r>
      <rPr>
        <i/>
        <sz val="11"/>
        <rFont val="Arial"/>
        <family val="2"/>
      </rPr>
      <t>)</t>
    </r>
  </si>
  <si>
    <r>
      <t xml:space="preserve">Automatic calculation of the volumetric flow of the exhaust gas. </t>
    </r>
    <r>
      <rPr>
        <b/>
        <sz val="11"/>
        <color rgb="FFFF0000"/>
        <rFont val="Arial"/>
        <family val="2"/>
      </rPr>
      <t>DO NOT REMOVE THIS SHEET OR MODIFY THE CELLS</t>
    </r>
  </si>
  <si>
    <t>Step 2.4(a)</t>
  </si>
  <si>
    <r>
      <t xml:space="preserve">Determine the volume of the exhaust gas on a dry basis at reference conditions per kilogram of residual gas </t>
    </r>
    <r>
      <rPr>
        <i/>
        <sz val="11"/>
        <rFont val="Arial"/>
        <family val="2"/>
      </rPr>
      <t>(Q</t>
    </r>
    <r>
      <rPr>
        <i/>
        <vertAlign val="subscript"/>
        <sz val="11"/>
        <rFont val="Arial"/>
        <family val="2"/>
      </rPr>
      <t>EG,m</t>
    </r>
    <r>
      <rPr>
        <i/>
        <sz val="11"/>
        <rFont val="Arial"/>
        <family val="2"/>
      </rPr>
      <t>)</t>
    </r>
  </si>
  <si>
    <r>
      <t xml:space="preserve">Automatic calculation of the volume of exhaust gas per kilogram of residual gas. </t>
    </r>
    <r>
      <rPr>
        <b/>
        <sz val="11"/>
        <color rgb="FFFF0000"/>
        <rFont val="Arial"/>
        <family val="2"/>
      </rPr>
      <t>DO NOT REMOVE THIS SHEET OR MODIFY THE CELLS</t>
    </r>
  </si>
  <si>
    <t>Step 2.4(b)</t>
  </si>
  <si>
    <r>
      <t xml:space="preserve">Determine the mass fractions of C, H, N and O in the residual gas </t>
    </r>
    <r>
      <rPr>
        <i/>
        <sz val="11"/>
        <rFont val="Arial"/>
        <family val="2"/>
      </rPr>
      <t>(MF</t>
    </r>
    <r>
      <rPr>
        <i/>
        <vertAlign val="subscript"/>
        <sz val="11"/>
        <rFont val="Arial"/>
        <family val="2"/>
      </rPr>
      <t>j,RG,m</t>
    </r>
    <r>
      <rPr>
        <i/>
        <sz val="11"/>
        <rFont val="Arial"/>
        <family val="2"/>
      </rPr>
      <t>)</t>
    </r>
  </si>
  <si>
    <r>
      <t xml:space="preserve">Automatic calculation of the mass fractions. </t>
    </r>
    <r>
      <rPr>
        <b/>
        <sz val="11"/>
        <color rgb="FFFF0000"/>
        <rFont val="Arial"/>
        <family val="2"/>
      </rPr>
      <t>DO NOT REMOVE THIS SHEET OR MODIFY THE CELLS</t>
    </r>
  </si>
  <si>
    <t>Step 3</t>
  </si>
  <si>
    <r>
      <t xml:space="preserve">Calculation of project emissions from flaring </t>
    </r>
    <r>
      <rPr>
        <i/>
        <sz val="11"/>
        <rFont val="Arial"/>
        <family val="2"/>
      </rPr>
      <t>(PE</t>
    </r>
    <r>
      <rPr>
        <i/>
        <vertAlign val="subscript"/>
        <sz val="11"/>
        <rFont val="Arial"/>
        <family val="2"/>
      </rPr>
      <t>flare,y</t>
    </r>
    <r>
      <rPr>
        <i/>
        <sz val="11"/>
        <rFont val="Arial"/>
        <family val="2"/>
      </rPr>
      <t>)</t>
    </r>
  </si>
  <si>
    <r>
      <t xml:space="preserve">Automatic calculation of the project emissions from flaring. </t>
    </r>
    <r>
      <rPr>
        <b/>
        <sz val="11"/>
        <color rgb="FFFF0000"/>
        <rFont val="Arial"/>
        <family val="2"/>
      </rPr>
      <t>DO NOT REMOVE THIS SHEET OR MODIFY THE CELLS</t>
    </r>
  </si>
  <si>
    <t>Parameter</t>
  </si>
  <si>
    <t>SI Unit</t>
  </si>
  <si>
    <t>Description</t>
  </si>
  <si>
    <t>Value</t>
  </si>
  <si>
    <r>
      <t>Volumetric fraction of CH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 xml:space="preserve"> in residual gas</t>
    </r>
  </si>
  <si>
    <t xml:space="preserve">Volumetric fraction of CO in residual gas </t>
  </si>
  <si>
    <r>
      <t>Volumetric fraction of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in residual gas</t>
    </r>
  </si>
  <si>
    <r>
      <t>Volumetric fraction of 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in residual gas</t>
    </r>
  </si>
  <si>
    <r>
      <t>Volumetric fraction of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in residual gas</t>
    </r>
  </si>
  <si>
    <r>
      <t>Volumetric fraction of 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in residual gas</t>
    </r>
  </si>
  <si>
    <r>
      <t>Volumetric fraction of NH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 xml:space="preserve"> in residual gas</t>
    </r>
  </si>
  <si>
    <r>
      <t>Volumetric fraction of 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in the exhaust gas</t>
    </r>
  </si>
  <si>
    <r>
      <t>mg/m</t>
    </r>
    <r>
      <rPr>
        <vertAlign val="superscript"/>
        <sz val="11"/>
        <rFont val="Arial"/>
        <family val="2"/>
      </rPr>
      <t>3</t>
    </r>
  </si>
  <si>
    <t>Methane volumetric fraction or concentration of flare exhaust gas</t>
  </si>
  <si>
    <t>Op</t>
  </si>
  <si>
    <t>hours</t>
  </si>
  <si>
    <t>Flare operational hours in the year</t>
  </si>
  <si>
    <t>Constants used in equations</t>
  </si>
  <si>
    <t>kg/kmol</t>
  </si>
  <si>
    <t>Molecular mass of methane</t>
  </si>
  <si>
    <t>Molecular mass of carbon monoxide</t>
  </si>
  <si>
    <t>Molecular mass of carbon dioxide</t>
  </si>
  <si>
    <t>Molecular mass of oxygen</t>
  </si>
  <si>
    <t>Molecular mass of hydrogen</t>
  </si>
  <si>
    <t>Molecular mass of nitrogen</t>
  </si>
  <si>
    <t>Molecular mass of ammonia</t>
  </si>
  <si>
    <t>kg/kmol (g/mol)</t>
  </si>
  <si>
    <t>Atomic mass of carbon</t>
  </si>
  <si>
    <t>Atomic mass of hydrogen</t>
  </si>
  <si>
    <t>Atomic mass of oxygen</t>
  </si>
  <si>
    <t>Atomic mass of nitrogen</t>
  </si>
  <si>
    <t>Pa</t>
  </si>
  <si>
    <t>Atmospheric pressure at normal conditions</t>
  </si>
  <si>
    <r>
      <t>Pa.m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/kmol.K</t>
    </r>
  </si>
  <si>
    <t>Universal ideal gas constant</t>
  </si>
  <si>
    <t>K</t>
  </si>
  <si>
    <t>Temperature at normal conditions</t>
  </si>
  <si>
    <t>Dimensionless</t>
  </si>
  <si>
    <r>
      <t>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volumetric fraction of air</t>
    </r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</si>
  <si>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/tCH</t>
    </r>
    <r>
      <rPr>
        <vertAlign val="subscript"/>
        <sz val="11"/>
        <rFont val="Arial"/>
        <family val="2"/>
      </rPr>
      <t>4</t>
    </r>
  </si>
  <si>
    <t>Global warming potential of methane</t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</si>
  <si>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/kmol</t>
    </r>
  </si>
  <si>
    <t>Volume of one mole of any ideal gas at normal temperature and pressure</t>
  </si>
  <si>
    <r>
      <t>kg/m</t>
    </r>
    <r>
      <rPr>
        <vertAlign val="superscript"/>
        <sz val="11"/>
        <rFont val="Arial"/>
        <family val="2"/>
      </rPr>
      <t>3</t>
    </r>
  </si>
  <si>
    <t>Density of methane gas at normal conditions</t>
  </si>
  <si>
    <r>
      <t>Number of atoms of element C in component CH</t>
    </r>
    <r>
      <rPr>
        <vertAlign val="subscript"/>
        <sz val="11"/>
        <rFont val="Arial"/>
        <family val="2"/>
      </rPr>
      <t>4</t>
    </r>
  </si>
  <si>
    <t>Number of atoms of element C in component CO</t>
  </si>
  <si>
    <r>
      <t>Number of atoms of element C in component CO</t>
    </r>
    <r>
      <rPr>
        <vertAlign val="subscript"/>
        <sz val="11"/>
        <rFont val="Arial"/>
        <family val="2"/>
      </rPr>
      <t>2</t>
    </r>
  </si>
  <si>
    <r>
      <t>Number of atoms of element H in component CH</t>
    </r>
    <r>
      <rPr>
        <vertAlign val="subscript"/>
        <sz val="11"/>
        <rFont val="Arial"/>
        <family val="2"/>
      </rPr>
      <t>4</t>
    </r>
  </si>
  <si>
    <r>
      <t>Number of atoms of element H in component H</t>
    </r>
    <r>
      <rPr>
        <vertAlign val="subscript"/>
        <sz val="11"/>
        <rFont val="Arial"/>
        <family val="2"/>
      </rPr>
      <t>2</t>
    </r>
  </si>
  <si>
    <r>
      <t>Number of atoms of element H in component NH</t>
    </r>
    <r>
      <rPr>
        <vertAlign val="subscript"/>
        <sz val="11"/>
        <rFont val="Arial"/>
        <family val="2"/>
      </rPr>
      <t>3</t>
    </r>
  </si>
  <si>
    <t>Number of atoms of element O in component CO</t>
  </si>
  <si>
    <r>
      <t>Number of atoms of element O in component CO</t>
    </r>
    <r>
      <rPr>
        <vertAlign val="subscript"/>
        <sz val="11"/>
        <rFont val="Arial"/>
        <family val="2"/>
      </rPr>
      <t>2</t>
    </r>
  </si>
  <si>
    <r>
      <t>Number of atoms of element O in component O</t>
    </r>
    <r>
      <rPr>
        <vertAlign val="subscript"/>
        <sz val="11"/>
        <rFont val="Arial"/>
        <family val="2"/>
      </rPr>
      <t>2</t>
    </r>
  </si>
  <si>
    <r>
      <t>Number of atoms of element N in component NH</t>
    </r>
    <r>
      <rPr>
        <vertAlign val="subscript"/>
        <sz val="11"/>
        <rFont val="Arial"/>
        <family val="2"/>
      </rPr>
      <t>3</t>
    </r>
  </si>
  <si>
    <r>
      <t>Number of atoms of element N in component N</t>
    </r>
    <r>
      <rPr>
        <vertAlign val="subscript"/>
        <sz val="11"/>
        <rFont val="Arial"/>
        <family val="2"/>
      </rPr>
      <t>2</t>
    </r>
  </si>
  <si>
    <t>STEP 1: Determination of the methane mass flow in the residual gas</t>
  </si>
  <si>
    <t>STEP 2.3: Determination of the mass flow of the residual gas</t>
  </si>
  <si>
    <r>
      <t>Mass flow of the residual gas on a dry basis at reference conditions in the minute m
(M</t>
    </r>
    <r>
      <rPr>
        <b/>
        <i/>
        <vertAlign val="subscript"/>
        <sz val="11"/>
        <rFont val="Arial"/>
        <family val="2"/>
      </rPr>
      <t>RG,m)</t>
    </r>
  </si>
  <si>
    <r>
      <t xml:space="preserve">Type in the value of the </t>
    </r>
    <r>
      <rPr>
        <b/>
        <i/>
        <sz val="11"/>
        <rFont val="Arial"/>
        <family val="2"/>
      </rPr>
      <t>Mass flow of the residual gas on a dry basis at reference conditions in the minute m (M</t>
    </r>
    <r>
      <rPr>
        <b/>
        <i/>
        <vertAlign val="subscript"/>
        <sz val="11"/>
        <rFont val="Arial"/>
        <family val="2"/>
      </rPr>
      <t>RG,m</t>
    </r>
    <r>
      <rPr>
        <b/>
        <i/>
        <sz val="11"/>
        <rFont val="Arial"/>
        <family val="2"/>
      </rPr>
      <t>)</t>
    </r>
    <r>
      <rPr>
        <i/>
        <sz val="11"/>
        <rFont val="Arial"/>
        <family val="2"/>
      </rPr>
      <t xml:space="preserve"> obtained through the application of the "A6.4-AMTxxxx: Mass flow of greenhouse gases in a gaseous stream"</t>
    </r>
  </si>
  <si>
    <r>
      <t>Mass flow of methane in the residual gas on a dry basis at reference conditions in the minute m
(F</t>
    </r>
    <r>
      <rPr>
        <b/>
        <i/>
        <vertAlign val="subscript"/>
        <sz val="11"/>
        <rFont val="Arial"/>
        <family val="2"/>
      </rPr>
      <t>CH4,RG,m)</t>
    </r>
  </si>
  <si>
    <r>
      <t xml:space="preserve">Type in the value of the </t>
    </r>
    <r>
      <rPr>
        <b/>
        <i/>
        <sz val="11"/>
        <rFont val="Arial"/>
        <family val="2"/>
      </rPr>
      <t>Mass flow of methane in the residual gaseous stream in the minute m (F</t>
    </r>
    <r>
      <rPr>
        <b/>
        <i/>
        <vertAlign val="subscript"/>
        <sz val="11"/>
        <rFont val="Arial"/>
        <family val="2"/>
      </rPr>
      <t>CH4,RG,m</t>
    </r>
    <r>
      <rPr>
        <b/>
        <i/>
        <sz val="11"/>
        <rFont val="Arial"/>
        <family val="2"/>
      </rPr>
      <t>)</t>
    </r>
    <r>
      <rPr>
        <i/>
        <sz val="11"/>
        <rFont val="Arial"/>
        <family val="2"/>
      </rPr>
      <t xml:space="preserve"> obtained through the application of the "A6.4-AMTxxxx: Mass flow of greenhouse gases in a gaseous stream"</t>
    </r>
  </si>
  <si>
    <r>
      <t>Molecuar mass of the residual gas on a dry basis at reference conditions in the minute m
(MM</t>
    </r>
    <r>
      <rPr>
        <b/>
        <i/>
        <vertAlign val="subscript"/>
        <sz val="11"/>
        <rFont val="Arial"/>
        <family val="2"/>
      </rPr>
      <t>RG,m)</t>
    </r>
  </si>
  <si>
    <r>
      <t xml:space="preserve">Type in the value of the </t>
    </r>
    <r>
      <rPr>
        <b/>
        <i/>
        <sz val="11"/>
        <rFont val="Arial"/>
        <family val="2"/>
      </rPr>
      <t>Molecuar mass of the residual gas on a dry basis at reference conditions in the minute m (MM</t>
    </r>
    <r>
      <rPr>
        <b/>
        <i/>
        <vertAlign val="subscript"/>
        <sz val="11"/>
        <rFont val="Arial"/>
        <family val="2"/>
      </rPr>
      <t>RG,m</t>
    </r>
    <r>
      <rPr>
        <b/>
        <i/>
        <sz val="11"/>
        <rFont val="Arial"/>
        <family val="2"/>
      </rPr>
      <t>)</t>
    </r>
    <r>
      <rPr>
        <i/>
        <sz val="11"/>
        <rFont val="Arial"/>
        <family val="2"/>
      </rPr>
      <t xml:space="preserve"> obtained through the application of the "A6.4-AMTxxxx: Mass flow of greenhouse gases in a gaseous stream"</t>
    </r>
  </si>
  <si>
    <t>STEP 2. Determination of methane destruction efficiency (Option B.2: Measurement of methane destruction efficiency in each minute)</t>
  </si>
  <si>
    <t>Equation (2)</t>
  </si>
  <si>
    <t>STEP 2.1. Determination of methane mass flow rate in the exhaust gas on a dry basis</t>
  </si>
  <si>
    <t>Equation (3)</t>
  </si>
  <si>
    <t>STEP 2.2. Determination of the volumetric flow rate of the exhaust gas</t>
  </si>
  <si>
    <t>Equation (4)</t>
  </si>
  <si>
    <t>m3 / h</t>
  </si>
  <si>
    <t>STEP 2.4. (a) Determination of the volumetric flow rate of the exhaust gas</t>
  </si>
  <si>
    <t>Equation (5)</t>
  </si>
  <si>
    <t>Equation (8)</t>
  </si>
  <si>
    <t>m3 / kg residual gas</t>
  </si>
  <si>
    <t>m3  / kg residual gas</t>
  </si>
  <si>
    <t>Equation (6)</t>
  </si>
  <si>
    <t>Equation (9)</t>
  </si>
  <si>
    <t>kmol O2 / kg residual gas</t>
  </si>
  <si>
    <t>Equation (7)</t>
  </si>
  <si>
    <t>Equation (10)</t>
  </si>
  <si>
    <t xml:space="preserve">STEP 2.4. (b) Determination of the mass fraction of carbon, hydrogen, oxygen and nitrogen in the residual gas </t>
  </si>
  <si>
    <t>Equation (11)                             j = carbon</t>
  </si>
  <si>
    <t>Equation (11)                             j = oxygen</t>
  </si>
  <si>
    <t>% m/m</t>
  </si>
  <si>
    <t>Equation (11)                             j = hydrogen</t>
  </si>
  <si>
    <t>Equation (11)                             j = nytrogen</t>
  </si>
  <si>
    <t>STEP 3. Calculation of yearly project emissions from flaring</t>
  </si>
  <si>
    <t>Equation (12)</t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</si>
  <si>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e</t>
    </r>
  </si>
  <si>
    <t>input data for pull down</t>
  </si>
  <si>
    <t>GWPCH4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</si>
</sst>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,##0.000"/>
    <numFmt numFmtId="166" formatCode="0.00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vertAlign val="subscript"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Times New Roman"/>
      <family val="1"/>
    </font>
    <font>
      <b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i/>
      <sz val="10"/>
      <name val="Arial"/>
      <family val="2"/>
    </font>
    <font>
      <sz val="10"/>
      <name val="AriaK"/>
    </font>
    <font>
      <sz val="11"/>
      <name val="AriaK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i/>
      <vertAlign val="subscript"/>
      <sz val="11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vertAlign val="subscript"/>
      <sz val="18"/>
      <name val="Arial"/>
      <family val="2"/>
    </font>
    <font>
      <sz val="18"/>
      <name val="Arial"/>
      <family val="2"/>
    </font>
    <font>
      <vertAlign val="subscript"/>
      <sz val="18"/>
      <name val="Arial"/>
      <family val="2"/>
    </font>
    <font>
      <b/>
      <sz val="11"/>
      <color rgb="FFFF0000"/>
      <name val="Arial"/>
      <family val="2"/>
    </font>
    <font>
      <sz val="11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right" vertical="top"/>
    </xf>
    <xf numFmtId="2" fontId="4" fillId="3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2" fontId="4" fillId="3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justify" vertical="center"/>
    </xf>
    <xf numFmtId="0" fontId="6" fillId="0" borderId="7" xfId="0" applyFont="1" applyBorder="1" applyAlignment="1">
      <alignment vertical="top" wrapText="1"/>
    </xf>
    <xf numFmtId="0" fontId="5" fillId="5" borderId="8" xfId="0" applyFont="1" applyFill="1" applyBorder="1" applyAlignment="1">
      <alignment vertical="top" wrapText="1"/>
    </xf>
    <xf numFmtId="0" fontId="3" fillId="5" borderId="8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6" fillId="0" borderId="0" xfId="0" applyFont="1"/>
    <xf numFmtId="0" fontId="6" fillId="5" borderId="0" xfId="0" applyFont="1" applyFill="1" applyAlignment="1">
      <alignment vertical="top" wrapText="1"/>
    </xf>
    <xf numFmtId="0" fontId="12" fillId="3" borderId="0" xfId="0" applyFont="1" applyFill="1" applyAlignment="1">
      <alignment horizontal="left" vertical="center"/>
    </xf>
    <xf numFmtId="2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right" vertical="top"/>
    </xf>
    <xf numFmtId="2" fontId="1" fillId="3" borderId="0" xfId="0" applyNumberFormat="1" applyFont="1" applyFill="1" applyAlignment="1">
      <alignment horizontal="left" vertical="top"/>
    </xf>
    <xf numFmtId="0" fontId="1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2" fontId="1" fillId="3" borderId="0" xfId="0" applyNumberFormat="1" applyFont="1" applyFill="1" applyAlignment="1">
      <alignment horizontal="right" vertical="center"/>
    </xf>
    <xf numFmtId="2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/>
    </xf>
    <xf numFmtId="2" fontId="10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4" fontId="1" fillId="3" borderId="0" xfId="0" applyNumberFormat="1" applyFont="1" applyFill="1" applyAlignment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2" fontId="17" fillId="3" borderId="0" xfId="0" applyNumberFormat="1" applyFont="1" applyFill="1" applyAlignment="1">
      <alignment horizontal="right" vertical="top"/>
    </xf>
    <xf numFmtId="0" fontId="17" fillId="3" borderId="0" xfId="0" applyFont="1" applyFill="1" applyAlignment="1">
      <alignment vertical="top"/>
    </xf>
    <xf numFmtId="0" fontId="17" fillId="3" borderId="0" xfId="0" applyFont="1" applyFill="1" applyAlignment="1">
      <alignment horizontal="left" vertical="top"/>
    </xf>
    <xf numFmtId="0" fontId="17" fillId="3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1" fontId="1" fillId="3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43" fontId="10" fillId="3" borderId="0" xfId="0" applyNumberFormat="1" applyFont="1" applyFill="1" applyAlignment="1">
      <alignment horizontal="right" vertical="center"/>
    </xf>
    <xf numFmtId="2" fontId="10" fillId="3" borderId="0" xfId="0" applyNumberFormat="1" applyFont="1" applyFill="1" applyAlignment="1">
      <alignment horizontal="right" vertical="center"/>
    </xf>
    <xf numFmtId="1" fontId="10" fillId="3" borderId="0" xfId="0" applyNumberFormat="1" applyFont="1" applyFill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6" fillId="7" borderId="22" xfId="0" applyNumberFormat="1" applyFont="1" applyFill="1" applyBorder="1" applyAlignment="1">
      <alignment horizontal="right" vertical="center" wrapText="1"/>
    </xf>
    <xf numFmtId="164" fontId="6" fillId="7" borderId="16" xfId="0" applyNumberFormat="1" applyFont="1" applyFill="1" applyBorder="1" applyAlignment="1">
      <alignment horizontal="right" vertical="center" wrapText="1"/>
    </xf>
    <xf numFmtId="4" fontId="6" fillId="7" borderId="16" xfId="0" applyNumberFormat="1" applyFont="1" applyFill="1" applyBorder="1" applyAlignment="1">
      <alignment horizontal="right" vertical="center" wrapText="1"/>
    </xf>
    <xf numFmtId="3" fontId="6" fillId="7" borderId="19" xfId="0" applyNumberFormat="1" applyFont="1" applyFill="1" applyBorder="1" applyAlignment="1">
      <alignment horizontal="right" vertical="center" wrapText="1"/>
    </xf>
    <xf numFmtId="0" fontId="6" fillId="8" borderId="13" xfId="0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right" vertical="center" wrapText="1"/>
    </xf>
    <xf numFmtId="3" fontId="6" fillId="8" borderId="16" xfId="0" applyNumberFormat="1" applyFont="1" applyFill="1" applyBorder="1" applyAlignment="1">
      <alignment horizontal="right" vertical="center" wrapText="1"/>
    </xf>
    <xf numFmtId="165" fontId="6" fillId="8" borderId="16" xfId="0" applyNumberFormat="1" applyFont="1" applyFill="1" applyBorder="1" applyAlignment="1">
      <alignment horizontal="right" vertical="center" wrapText="1"/>
    </xf>
    <xf numFmtId="0" fontId="6" fillId="8" borderId="19" xfId="0" applyFont="1" applyFill="1" applyBorder="1" applyAlignment="1">
      <alignment horizontal="right" vertical="center" wrapText="1"/>
    </xf>
    <xf numFmtId="43" fontId="23" fillId="6" borderId="27" xfId="0" applyNumberFormat="1" applyFont="1" applyFill="1" applyBorder="1" applyAlignment="1">
      <alignment horizontal="center" vertical="center"/>
    </xf>
    <xf numFmtId="0" fontId="26" fillId="6" borderId="28" xfId="0" applyFont="1" applyFill="1" applyBorder="1" applyAlignment="1">
      <alignment horizontal="left" vertical="center"/>
    </xf>
    <xf numFmtId="2" fontId="23" fillId="6" borderId="30" xfId="0" applyNumberFormat="1" applyFont="1" applyFill="1" applyBorder="1" applyAlignment="1">
      <alignment horizontal="right" vertical="center"/>
    </xf>
    <xf numFmtId="0" fontId="26" fillId="6" borderId="31" xfId="0" applyFont="1" applyFill="1" applyBorder="1" applyAlignment="1">
      <alignment horizontal="left" vertical="center"/>
    </xf>
    <xf numFmtId="4" fontId="23" fillId="6" borderId="33" xfId="0" applyNumberFormat="1" applyFont="1" applyFill="1" applyBorder="1" applyAlignment="1">
      <alignment horizontal="right" vertical="center"/>
    </xf>
    <xf numFmtId="2" fontId="26" fillId="6" borderId="34" xfId="0" applyNumberFormat="1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/>
    </xf>
    <xf numFmtId="0" fontId="24" fillId="6" borderId="29" xfId="0" applyFont="1" applyFill="1" applyBorder="1" applyAlignment="1">
      <alignment horizontal="left" vertical="center"/>
    </xf>
    <xf numFmtId="0" fontId="24" fillId="6" borderId="32" xfId="0" applyFont="1" applyFill="1" applyBorder="1" applyAlignment="1">
      <alignment horizontal="left" vertical="center"/>
    </xf>
    <xf numFmtId="0" fontId="24" fillId="6" borderId="27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24" fillId="6" borderId="33" xfId="0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2" fontId="6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right" vertical="top"/>
    </xf>
    <xf numFmtId="2" fontId="6" fillId="3" borderId="0" xfId="0" applyNumberFormat="1" applyFont="1" applyFill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left" vertical="center"/>
    </xf>
    <xf numFmtId="4" fontId="8" fillId="7" borderId="4" xfId="0" applyNumberFormat="1" applyFont="1" applyFill="1" applyBorder="1" applyAlignment="1">
      <alignment horizontal="right" vertical="center"/>
    </xf>
    <xf numFmtId="2" fontId="6" fillId="6" borderId="5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top"/>
    </xf>
    <xf numFmtId="2" fontId="6" fillId="3" borderId="6" xfId="0" applyNumberFormat="1" applyFont="1" applyFill="1" applyBorder="1" applyAlignment="1">
      <alignment horizontal="left" vertical="center"/>
    </xf>
    <xf numFmtId="2" fontId="6" fillId="3" borderId="6" xfId="0" applyNumberFormat="1" applyFont="1" applyFill="1" applyBorder="1" applyAlignment="1">
      <alignment horizontal="right" vertical="center"/>
    </xf>
    <xf numFmtId="4" fontId="8" fillId="7" borderId="6" xfId="0" applyNumberFormat="1" applyFont="1" applyFill="1" applyBorder="1" applyAlignment="1">
      <alignment horizontal="right" vertical="center"/>
    </xf>
    <xf numFmtId="2" fontId="6" fillId="6" borderId="2" xfId="0" applyNumberFormat="1" applyFont="1" applyFill="1" applyBorder="1" applyAlignment="1">
      <alignment horizontal="left" vertical="center"/>
    </xf>
    <xf numFmtId="0" fontId="6" fillId="5" borderId="0" xfId="0" applyFont="1" applyFill="1"/>
    <xf numFmtId="0" fontId="7" fillId="0" borderId="7" xfId="0" applyFont="1" applyBorder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2" fontId="8" fillId="2" borderId="7" xfId="0" applyNumberFormat="1" applyFont="1" applyFill="1" applyBorder="1" applyAlignment="1">
      <alignment horizontal="left" vertical="center"/>
    </xf>
    <xf numFmtId="2" fontId="8" fillId="2" borderId="6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top"/>
    </xf>
    <xf numFmtId="2" fontId="6" fillId="3" borderId="4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vertical="top"/>
    </xf>
    <xf numFmtId="0" fontId="6" fillId="3" borderId="8" xfId="0" applyFont="1" applyFill="1" applyBorder="1" applyAlignment="1">
      <alignment horizontal="left" vertical="top"/>
    </xf>
    <xf numFmtId="2" fontId="6" fillId="3" borderId="0" xfId="0" applyNumberFormat="1" applyFont="1" applyFill="1" applyAlignment="1">
      <alignment horizontal="left" vertical="center"/>
    </xf>
    <xf numFmtId="0" fontId="6" fillId="3" borderId="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2" fontId="6" fillId="3" borderId="9" xfId="0" applyNumberFormat="1" applyFont="1" applyFill="1" applyBorder="1" applyAlignment="1">
      <alignment horizontal="left" vertical="center"/>
    </xf>
    <xf numFmtId="0" fontId="6" fillId="0" borderId="7" xfId="0" applyFont="1" applyBorder="1"/>
    <xf numFmtId="2" fontId="29" fillId="3" borderId="0" xfId="0" applyNumberFormat="1" applyFont="1" applyFill="1" applyAlignment="1">
      <alignment horizontal="right" vertical="top"/>
    </xf>
    <xf numFmtId="0" fontId="6" fillId="8" borderId="16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43" fontId="8" fillId="8" borderId="4" xfId="1" applyFont="1" applyFill="1" applyBorder="1" applyAlignment="1">
      <alignment horizontal="center" vertical="center"/>
    </xf>
    <xf numFmtId="2" fontId="6" fillId="8" borderId="5" xfId="0" applyNumberFormat="1" applyFont="1" applyFill="1" applyBorder="1" applyAlignment="1">
      <alignment horizontal="left" vertical="center"/>
    </xf>
    <xf numFmtId="2" fontId="8" fillId="8" borderId="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vertical="center" wrapText="1"/>
    </xf>
    <xf numFmtId="2" fontId="8" fillId="8" borderId="0" xfId="0" applyNumberFormat="1" applyFont="1" applyFill="1" applyAlignment="1">
      <alignment horizontal="right" vertical="center"/>
    </xf>
    <xf numFmtId="0" fontId="6" fillId="8" borderId="1" xfId="0" applyFont="1" applyFill="1" applyBorder="1" applyAlignment="1">
      <alignment horizontal="left" vertical="center" wrapText="1"/>
    </xf>
    <xf numFmtId="166" fontId="8" fillId="8" borderId="6" xfId="0" applyNumberFormat="1" applyFont="1" applyFill="1" applyBorder="1" applyAlignment="1">
      <alignment vertical="center"/>
    </xf>
    <xf numFmtId="2" fontId="8" fillId="8" borderId="9" xfId="0" applyNumberFormat="1" applyFont="1" applyFill="1" applyBorder="1" applyAlignment="1">
      <alignment horizontal="right" vertical="center"/>
    </xf>
    <xf numFmtId="2" fontId="8" fillId="8" borderId="4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left" vertical="center"/>
    </xf>
    <xf numFmtId="4" fontId="8" fillId="8" borderId="4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horizontal="right" vertical="top"/>
    </xf>
    <xf numFmtId="4" fontId="8" fillId="8" borderId="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vertical="top" wrapText="1"/>
    </xf>
    <xf numFmtId="0" fontId="13" fillId="4" borderId="7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2" fontId="21" fillId="2" borderId="7" xfId="0" applyNumberFormat="1" applyFont="1" applyFill="1" applyBorder="1" applyAlignment="1">
      <alignment horizontal="left" vertical="center" wrapText="1"/>
    </xf>
    <xf numFmtId="2" fontId="21" fillId="2" borderId="6" xfId="0" applyNumberFormat="1" applyFont="1" applyFill="1" applyBorder="1" applyAlignment="1">
      <alignment horizontal="left" vertical="center" wrapText="1"/>
    </xf>
    <xf numFmtId="2" fontId="21" fillId="2" borderId="2" xfId="0" applyNumberFormat="1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horizontal="left" vertical="center"/>
    </xf>
    <xf numFmtId="2" fontId="8" fillId="2" borderId="6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21301</xdr:colOff>
      <xdr:row>6</xdr:row>
      <xdr:rowOff>0</xdr:rowOff>
    </xdr:from>
    <xdr:to>
      <xdr:col>1</xdr:col>
      <xdr:colOff>626923</xdr:colOff>
      <xdr:row>6</xdr:row>
      <xdr:rowOff>174223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DACC8DE-00D1-7946-D045-A9BEAF94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26" y="1428750"/>
          <a:ext cx="605622" cy="174223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</xdr:colOff>
      <xdr:row>7</xdr:row>
      <xdr:rowOff>0</xdr:rowOff>
    </xdr:from>
    <xdr:to>
      <xdr:col>1</xdr:col>
      <xdr:colOff>590122</xdr:colOff>
      <xdr:row>7</xdr:row>
      <xdr:rowOff>173530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A448CB-1914-9AD3-74DB-6D67A2C76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66" y="1196578"/>
          <a:ext cx="533925" cy="169720"/>
        </a:xfrm>
        <a:prstGeom prst="rect">
          <a:avLst/>
        </a:prstGeom>
      </xdr:spPr>
    </xdr:pic>
    <xdr:clientData/>
  </xdr:twoCellAnchor>
  <xdr:twoCellAnchor editAs="oneCell">
    <xdr:from>
      <xdr:col>1</xdr:col>
      <xdr:colOff>35069</xdr:colOff>
      <xdr:row>8</xdr:row>
      <xdr:rowOff>0</xdr:rowOff>
    </xdr:from>
    <xdr:to>
      <xdr:col>1</xdr:col>
      <xdr:colOff>630301</xdr:colOff>
      <xdr:row>8</xdr:row>
      <xdr:rowOff>174223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29511D4-B7CD-8347-BD81-BADD64C50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13" y="1387078"/>
          <a:ext cx="599042" cy="170413"/>
        </a:xfrm>
        <a:prstGeom prst="rect">
          <a:avLst/>
        </a:prstGeom>
      </xdr:spPr>
    </xdr:pic>
    <xdr:clientData/>
  </xdr:twoCellAnchor>
  <xdr:twoCellAnchor editAs="oneCell">
    <xdr:from>
      <xdr:col>1</xdr:col>
      <xdr:colOff>65463</xdr:colOff>
      <xdr:row>9</xdr:row>
      <xdr:rowOff>0</xdr:rowOff>
    </xdr:from>
    <xdr:to>
      <xdr:col>1</xdr:col>
      <xdr:colOff>590382</xdr:colOff>
      <xdr:row>9</xdr:row>
      <xdr:rowOff>174223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4334B70-3EA0-15FC-C665-8D9E54CE6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07" y="1595438"/>
          <a:ext cx="534444" cy="170413"/>
        </a:xfrm>
        <a:prstGeom prst="rect">
          <a:avLst/>
        </a:prstGeom>
      </xdr:spPr>
    </xdr:pic>
    <xdr:clientData/>
  </xdr:twoCellAnchor>
  <xdr:twoCellAnchor editAs="oneCell">
    <xdr:from>
      <xdr:col>1</xdr:col>
      <xdr:colOff>65463</xdr:colOff>
      <xdr:row>10</xdr:row>
      <xdr:rowOff>0</xdr:rowOff>
    </xdr:from>
    <xdr:to>
      <xdr:col>1</xdr:col>
      <xdr:colOff>590382</xdr:colOff>
      <xdr:row>10</xdr:row>
      <xdr:rowOff>174223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BA442A5-A119-7696-F03B-558A8A6E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07" y="1803797"/>
          <a:ext cx="534444" cy="170413"/>
        </a:xfrm>
        <a:prstGeom prst="rect">
          <a:avLst/>
        </a:prstGeom>
      </xdr:spPr>
    </xdr:pic>
    <xdr:clientData/>
  </xdr:twoCellAnchor>
  <xdr:twoCellAnchor editAs="oneCell">
    <xdr:from>
      <xdr:col>1</xdr:col>
      <xdr:colOff>66502</xdr:colOff>
      <xdr:row>11</xdr:row>
      <xdr:rowOff>0</xdr:rowOff>
    </xdr:from>
    <xdr:to>
      <xdr:col>1</xdr:col>
      <xdr:colOff>589343</xdr:colOff>
      <xdr:row>11</xdr:row>
      <xdr:rowOff>174223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E638414-6BF2-C16F-6A32-0C3636A8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46" y="2012156"/>
          <a:ext cx="532366" cy="170413"/>
        </a:xfrm>
        <a:prstGeom prst="rect">
          <a:avLst/>
        </a:prstGeom>
      </xdr:spPr>
    </xdr:pic>
    <xdr:clientData/>
  </xdr:twoCellAnchor>
  <xdr:twoCellAnchor editAs="oneCell">
    <xdr:from>
      <xdr:col>1</xdr:col>
      <xdr:colOff>55938</xdr:colOff>
      <xdr:row>13</xdr:row>
      <xdr:rowOff>32146</xdr:rowOff>
    </xdr:from>
    <xdr:to>
      <xdr:col>1</xdr:col>
      <xdr:colOff>594192</xdr:colOff>
      <xdr:row>13</xdr:row>
      <xdr:rowOff>206369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6E013C7-D18A-C4E5-C083-9D8BC94F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82" y="2663427"/>
          <a:ext cx="534444" cy="162793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</xdr:colOff>
      <xdr:row>14</xdr:row>
      <xdr:rowOff>14050</xdr:rowOff>
    </xdr:from>
    <xdr:to>
      <xdr:col>1</xdr:col>
      <xdr:colOff>631080</xdr:colOff>
      <xdr:row>14</xdr:row>
      <xdr:rowOff>211133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B77DF8F-ACD8-4770-0208-9434F61B2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513" y="2871550"/>
          <a:ext cx="608221" cy="187558"/>
        </a:xfrm>
        <a:prstGeom prst="rect">
          <a:avLst/>
        </a:prstGeom>
      </xdr:spPr>
    </xdr:pic>
    <xdr:clientData/>
  </xdr:twoCellAnchor>
  <xdr:twoCellAnchor editAs="oneCell">
    <xdr:from>
      <xdr:col>1</xdr:col>
      <xdr:colOff>35329</xdr:colOff>
      <xdr:row>12</xdr:row>
      <xdr:rowOff>0</xdr:rowOff>
    </xdr:from>
    <xdr:to>
      <xdr:col>1</xdr:col>
      <xdr:colOff>630041</xdr:colOff>
      <xdr:row>12</xdr:row>
      <xdr:rowOff>174223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3705B6A-93FF-1FB5-8D16-D03C99AE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73" y="2220516"/>
          <a:ext cx="598522" cy="178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</xdr:colOff>
      <xdr:row>6</xdr:row>
      <xdr:rowOff>0</xdr:rowOff>
    </xdr:from>
    <xdr:ext cx="902971" cy="238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3A6D2B5-73A4-4F1C-9088-8E207FED14AC}"/>
                </a:ext>
              </a:extLst>
            </xdr:cNvPr>
            <xdr:cNvSpPr txBox="1"/>
          </xdr:nvSpPr>
          <xdr:spPr>
            <a:xfrm>
              <a:off x="278129" y="1514475"/>
              <a:ext cx="902971" cy="23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4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3A6D2B5-73A4-4F1C-9088-8E207FED14AC}"/>
                </a:ext>
              </a:extLst>
            </xdr:cNvPr>
            <xdr:cNvSpPr txBox="1"/>
          </xdr:nvSpPr>
          <xdr:spPr>
            <a:xfrm>
              <a:off x="278129" y="1514475"/>
              <a:ext cx="902971" cy="23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MM_(CH_4 )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7</xdr:row>
      <xdr:rowOff>0</xdr:rowOff>
    </xdr:from>
    <xdr:ext cx="904613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0B8983-E57F-4EDB-9B2F-4025F5F8D87C}"/>
                </a:ext>
              </a:extLst>
            </xdr:cNvPr>
            <xdr:cNvSpPr txBox="1"/>
          </xdr:nvSpPr>
          <xdr:spPr>
            <a:xfrm>
              <a:off x="277801" y="1753914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CO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0B8983-E57F-4EDB-9B2F-4025F5F8D87C}"/>
                </a:ext>
              </a:extLst>
            </xdr:cNvPr>
            <xdr:cNvSpPr txBox="1"/>
          </xdr:nvSpPr>
          <xdr:spPr>
            <a:xfrm>
              <a:off x="277801" y="1753914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MM_CO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8</xdr:row>
      <xdr:rowOff>0</xdr:rowOff>
    </xdr:from>
    <xdr:ext cx="904613" cy="236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C03787-6C92-480F-A42E-9A7DE3E93FEF}"/>
                </a:ext>
              </a:extLst>
            </xdr:cNvPr>
            <xdr:cNvSpPr txBox="1"/>
          </xdr:nvSpPr>
          <xdr:spPr>
            <a:xfrm>
              <a:off x="277801" y="1990397"/>
              <a:ext cx="904613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C03787-6C92-480F-A42E-9A7DE3E93FEF}"/>
                </a:ext>
              </a:extLst>
            </xdr:cNvPr>
            <xdr:cNvSpPr txBox="1"/>
          </xdr:nvSpPr>
          <xdr:spPr>
            <a:xfrm>
              <a:off x="277801" y="1990397"/>
              <a:ext cx="904613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MM_(CO_2 )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8</xdr:row>
      <xdr:rowOff>236481</xdr:rowOff>
    </xdr:from>
    <xdr:ext cx="904613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65634D2-E62D-4A7E-818E-E0E8E9BF7EF2}"/>
                </a:ext>
              </a:extLst>
            </xdr:cNvPr>
            <xdr:cNvSpPr txBox="1"/>
          </xdr:nvSpPr>
          <xdr:spPr>
            <a:xfrm>
              <a:off x="277801" y="2226878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65634D2-E62D-4A7E-818E-E0E8E9BF7EF2}"/>
                </a:ext>
              </a:extLst>
            </xdr:cNvPr>
            <xdr:cNvSpPr txBox="1"/>
          </xdr:nvSpPr>
          <xdr:spPr>
            <a:xfrm>
              <a:off x="277801" y="2226878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MM_(O_2 )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9</xdr:row>
      <xdr:rowOff>236482</xdr:rowOff>
    </xdr:from>
    <xdr:ext cx="904613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B8F825F-3C58-4737-BAB7-BF0B371C1E70}"/>
                </a:ext>
              </a:extLst>
            </xdr:cNvPr>
            <xdr:cNvSpPr txBox="1"/>
          </xdr:nvSpPr>
          <xdr:spPr>
            <a:xfrm>
              <a:off x="277801" y="2463361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B8F825F-3C58-4737-BAB7-BF0B371C1E70}"/>
                </a:ext>
              </a:extLst>
            </xdr:cNvPr>
            <xdr:cNvSpPr txBox="1"/>
          </xdr:nvSpPr>
          <xdr:spPr>
            <a:xfrm>
              <a:off x="277801" y="2463361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MM_(H_2 )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11</xdr:row>
      <xdr:rowOff>1</xdr:rowOff>
    </xdr:from>
    <xdr:ext cx="906517" cy="236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9EFD882-5A95-481D-A520-066D2D01ED13}"/>
                </a:ext>
              </a:extLst>
            </xdr:cNvPr>
            <xdr:cNvSpPr txBox="1"/>
          </xdr:nvSpPr>
          <xdr:spPr>
            <a:xfrm>
              <a:off x="275897" y="2699846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9EFD882-5A95-481D-A520-066D2D01ED13}"/>
                </a:ext>
              </a:extLst>
            </xdr:cNvPr>
            <xdr:cNvSpPr txBox="1"/>
          </xdr:nvSpPr>
          <xdr:spPr>
            <a:xfrm>
              <a:off x="275897" y="2699846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MM_(N_2 )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12</xdr:row>
      <xdr:rowOff>0</xdr:rowOff>
    </xdr:from>
    <xdr:ext cx="904613" cy="236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CE3CE9D-FAFE-4D4D-B8F0-3E216BA081C1}"/>
                </a:ext>
              </a:extLst>
            </xdr:cNvPr>
            <xdr:cNvSpPr txBox="1"/>
          </xdr:nvSpPr>
          <xdr:spPr>
            <a:xfrm>
              <a:off x="277801" y="2936328"/>
              <a:ext cx="904613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MM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CE3CE9D-FAFE-4D4D-B8F0-3E216BA081C1}"/>
                </a:ext>
              </a:extLst>
            </xdr:cNvPr>
            <xdr:cNvSpPr txBox="1"/>
          </xdr:nvSpPr>
          <xdr:spPr>
            <a:xfrm>
              <a:off x="277801" y="2936328"/>
              <a:ext cx="904613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MM_(NH_3 )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13</xdr:row>
      <xdr:rowOff>1903</xdr:rowOff>
    </xdr:from>
    <xdr:ext cx="904613" cy="234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D30610E-FF72-444D-8C6C-D18E712AE29F}"/>
                </a:ext>
              </a:extLst>
            </xdr:cNvPr>
            <xdr:cNvSpPr txBox="1"/>
          </xdr:nvSpPr>
          <xdr:spPr>
            <a:xfrm>
              <a:off x="277801" y="3174713"/>
              <a:ext cx="904613" cy="234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AM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C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D30610E-FF72-444D-8C6C-D18E712AE29F}"/>
                </a:ext>
              </a:extLst>
            </xdr:cNvPr>
            <xdr:cNvSpPr txBox="1"/>
          </xdr:nvSpPr>
          <xdr:spPr>
            <a:xfrm>
              <a:off x="277801" y="3174713"/>
              <a:ext cx="904613" cy="234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AM_C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14</xdr:row>
      <xdr:rowOff>1903</xdr:rowOff>
    </xdr:from>
    <xdr:ext cx="904613" cy="2345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E8BBACD-2C4C-454C-A1F1-65C0A4773EC4}"/>
                </a:ext>
              </a:extLst>
            </xdr:cNvPr>
            <xdr:cNvSpPr txBox="1"/>
          </xdr:nvSpPr>
          <xdr:spPr>
            <a:xfrm>
              <a:off x="277801" y="3411196"/>
              <a:ext cx="904613" cy="234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AM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H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E8BBACD-2C4C-454C-A1F1-65C0A4773EC4}"/>
                </a:ext>
              </a:extLst>
            </xdr:cNvPr>
            <xdr:cNvSpPr txBox="1"/>
          </xdr:nvSpPr>
          <xdr:spPr>
            <a:xfrm>
              <a:off x="277801" y="3411196"/>
              <a:ext cx="904613" cy="2345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AM_H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15</xdr:row>
      <xdr:rowOff>1904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114971F-BD19-449D-8128-8D21CD93C843}"/>
                </a:ext>
              </a:extLst>
            </xdr:cNvPr>
            <xdr:cNvSpPr txBox="1"/>
          </xdr:nvSpPr>
          <xdr:spPr>
            <a:xfrm>
              <a:off x="275896" y="3647680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AM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O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114971F-BD19-449D-8128-8D21CD93C843}"/>
                </a:ext>
              </a:extLst>
            </xdr:cNvPr>
            <xdr:cNvSpPr txBox="1"/>
          </xdr:nvSpPr>
          <xdr:spPr>
            <a:xfrm>
              <a:off x="275896" y="3647680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AM_O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16</xdr:row>
      <xdr:rowOff>0</xdr:rowOff>
    </xdr:from>
    <xdr:ext cx="906517" cy="236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E421C89-093E-4CA1-81FF-038FCC74A08B}"/>
                </a:ext>
              </a:extLst>
            </xdr:cNvPr>
            <xdr:cNvSpPr txBox="1"/>
          </xdr:nvSpPr>
          <xdr:spPr>
            <a:xfrm>
              <a:off x="275896" y="3882259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AM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E421C89-093E-4CA1-81FF-038FCC74A08B}"/>
                </a:ext>
              </a:extLst>
            </xdr:cNvPr>
            <xdr:cNvSpPr txBox="1"/>
          </xdr:nvSpPr>
          <xdr:spPr>
            <a:xfrm>
              <a:off x="275896" y="3882259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AM_N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17</xdr:row>
      <xdr:rowOff>1903</xdr:rowOff>
    </xdr:from>
    <xdr:ext cx="906517" cy="2345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AFB12FD5-6992-4886-8694-B38EE377FD1F}"/>
                </a:ext>
              </a:extLst>
            </xdr:cNvPr>
            <xdr:cNvSpPr txBox="1"/>
          </xdr:nvSpPr>
          <xdr:spPr>
            <a:xfrm>
              <a:off x="275897" y="4120644"/>
              <a:ext cx="906517" cy="234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P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AFB12FD5-6992-4886-8694-B38EE377FD1F}"/>
                </a:ext>
              </a:extLst>
            </xdr:cNvPr>
            <xdr:cNvSpPr txBox="1"/>
          </xdr:nvSpPr>
          <xdr:spPr>
            <a:xfrm>
              <a:off x="275897" y="4120644"/>
              <a:ext cx="906517" cy="234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P_n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18</xdr:row>
      <xdr:rowOff>1904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1C6450C-07D9-4AE5-A580-8BA69B64D436}"/>
                </a:ext>
              </a:extLst>
            </xdr:cNvPr>
            <xdr:cNvSpPr txBox="1"/>
          </xdr:nvSpPr>
          <xdr:spPr>
            <a:xfrm>
              <a:off x="275896" y="4357128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R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u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1C6450C-07D9-4AE5-A580-8BA69B64D436}"/>
                </a:ext>
              </a:extLst>
            </xdr:cNvPr>
            <xdr:cNvSpPr txBox="1"/>
          </xdr:nvSpPr>
          <xdr:spPr>
            <a:xfrm>
              <a:off x="275896" y="4357128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R_u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19</xdr:row>
      <xdr:rowOff>1904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0CF7B42-BB32-47D3-81B2-16D6BF368B68}"/>
                </a:ext>
              </a:extLst>
            </xdr:cNvPr>
            <xdr:cNvSpPr txBox="1"/>
          </xdr:nvSpPr>
          <xdr:spPr>
            <a:xfrm>
              <a:off x="275896" y="4593611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0CF7B42-BB32-47D3-81B2-16D6BF368B68}"/>
                </a:ext>
              </a:extLst>
            </xdr:cNvPr>
            <xdr:cNvSpPr txBox="1"/>
          </xdr:nvSpPr>
          <xdr:spPr>
            <a:xfrm>
              <a:off x="275896" y="4593611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T_n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20</xdr:row>
      <xdr:rowOff>0</xdr:rowOff>
    </xdr:from>
    <xdr:ext cx="906517" cy="2364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0C9C511-F79A-49EB-B80C-B1984B2453B9}"/>
                </a:ext>
              </a:extLst>
            </xdr:cNvPr>
            <xdr:cNvSpPr txBox="1"/>
          </xdr:nvSpPr>
          <xdr:spPr>
            <a:xfrm>
              <a:off x="275897" y="4828190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air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0C9C511-F79A-49EB-B80C-B1984B2453B9}"/>
                </a:ext>
              </a:extLst>
            </xdr:cNvPr>
            <xdr:cNvSpPr txBox="1"/>
          </xdr:nvSpPr>
          <xdr:spPr>
            <a:xfrm>
              <a:off x="275897" y="4828190"/>
              <a:ext cx="906517" cy="2364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v_(O_2,air)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21</xdr:row>
      <xdr:rowOff>1904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43A123F-A5C3-4CFE-A69F-B023652DF7DC}"/>
                </a:ext>
              </a:extLst>
            </xdr:cNvPr>
            <xdr:cNvSpPr txBox="1"/>
          </xdr:nvSpPr>
          <xdr:spPr>
            <a:xfrm>
              <a:off x="275896" y="5066576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GWP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4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343A123F-A5C3-4CFE-A69F-B023652DF7DC}"/>
                </a:ext>
              </a:extLst>
            </xdr:cNvPr>
            <xdr:cNvSpPr txBox="1"/>
          </xdr:nvSpPr>
          <xdr:spPr>
            <a:xfrm>
              <a:off x="275896" y="5066576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GWP_(CH_4 )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275896</xdr:colOff>
      <xdr:row>22</xdr:row>
      <xdr:rowOff>1904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A7C3406C-3757-42E3-8E33-4AEF35ACC3B1}"/>
                </a:ext>
              </a:extLst>
            </xdr:cNvPr>
            <xdr:cNvSpPr txBox="1"/>
          </xdr:nvSpPr>
          <xdr:spPr>
            <a:xfrm>
              <a:off x="275896" y="5303059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MV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A7C3406C-3757-42E3-8E33-4AEF35ACC3B1}"/>
                </a:ext>
              </a:extLst>
            </xdr:cNvPr>
            <xdr:cNvSpPr txBox="1"/>
          </xdr:nvSpPr>
          <xdr:spPr>
            <a:xfrm>
              <a:off x="275896" y="5303059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MV_n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23</xdr:row>
      <xdr:rowOff>1904</xdr:rowOff>
    </xdr:from>
    <xdr:ext cx="904613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6BE1CB90-DB5A-4D50-9809-02D77EC40D7C}"/>
                </a:ext>
              </a:extLst>
            </xdr:cNvPr>
            <xdr:cNvSpPr txBox="1"/>
          </xdr:nvSpPr>
          <xdr:spPr>
            <a:xfrm>
              <a:off x="277801" y="5539542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l-G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ρ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4</m:t>
                            </m:r>
                          </m:sub>
                        </m:sSub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6BE1CB90-DB5A-4D50-9809-02D77EC40D7C}"/>
                </a:ext>
              </a:extLst>
            </xdr:cNvPr>
            <xdr:cNvSpPr txBox="1"/>
          </xdr:nvSpPr>
          <xdr:spPr>
            <a:xfrm>
              <a:off x="277801" y="5539542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l-G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ρ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1000" b="0" i="0">
                  <a:latin typeface="Cambria Math" panose="02040503050406030204" pitchFamily="18" charset="0"/>
                </a:rPr>
                <a:t>CH_4,n)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1903</xdr:colOff>
      <xdr:row>25</xdr:row>
      <xdr:rowOff>1905</xdr:rowOff>
    </xdr:from>
    <xdr:ext cx="904613" cy="2345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F2CBA106-A22E-43BA-A1CD-E10DE9802525}"/>
                </a:ext>
              </a:extLst>
            </xdr:cNvPr>
            <xdr:cNvSpPr txBox="1"/>
          </xdr:nvSpPr>
          <xdr:spPr>
            <a:xfrm>
              <a:off x="277800" y="6012508"/>
              <a:ext cx="904613" cy="234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i="0">
                            <a:latin typeface="Cambria Math" panose="02040503050406030204" pitchFamily="18" charset="0"/>
                          </a:rPr>
                          <m:t>C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CO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F2CBA106-A22E-43BA-A1CD-E10DE9802525}"/>
                </a:ext>
              </a:extLst>
            </xdr:cNvPr>
            <xdr:cNvSpPr txBox="1"/>
          </xdr:nvSpPr>
          <xdr:spPr>
            <a:xfrm>
              <a:off x="277800" y="6012508"/>
              <a:ext cx="904613" cy="234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</a:t>
              </a:r>
              <a:r>
                <a:rPr lang="en-US" sz="1000" i="0">
                  <a:latin typeface="Cambria Math" panose="02040503050406030204" pitchFamily="18" charset="0"/>
                </a:rPr>
                <a:t>C</a:t>
              </a:r>
              <a:r>
                <a:rPr lang="en-US" sz="1000" b="0" i="0">
                  <a:latin typeface="Cambria Math" panose="02040503050406030204" pitchFamily="18" charset="0"/>
                </a:rPr>
                <a:t>,CO)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26</xdr:row>
      <xdr:rowOff>1927</xdr:rowOff>
    </xdr:from>
    <xdr:ext cx="906517" cy="234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7C2879EC-C01D-431A-B7E3-8BC247C0F0B8}"/>
                </a:ext>
              </a:extLst>
            </xdr:cNvPr>
            <xdr:cNvSpPr txBox="1"/>
          </xdr:nvSpPr>
          <xdr:spPr>
            <a:xfrm>
              <a:off x="277801" y="6249013"/>
              <a:ext cx="906517" cy="234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7C2879EC-C01D-431A-B7E3-8BC247C0F0B8}"/>
                </a:ext>
              </a:extLst>
            </xdr:cNvPr>
            <xdr:cNvSpPr txBox="1"/>
          </xdr:nvSpPr>
          <xdr:spPr>
            <a:xfrm>
              <a:off x="277801" y="6249013"/>
              <a:ext cx="906517" cy="234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NA_(〖C,CO〗_2 )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26</xdr:row>
      <xdr:rowOff>236482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C2C4D17B-4071-4A44-B5E0-CDEC885EBA8B}"/>
                </a:ext>
              </a:extLst>
            </xdr:cNvPr>
            <xdr:cNvSpPr txBox="1"/>
          </xdr:nvSpPr>
          <xdr:spPr>
            <a:xfrm>
              <a:off x="277801" y="6483568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4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C2C4D17B-4071-4A44-B5E0-CDEC885EBA8B}"/>
                </a:ext>
              </a:extLst>
            </xdr:cNvPr>
            <xdr:cNvSpPr txBox="1"/>
          </xdr:nvSpPr>
          <xdr:spPr>
            <a:xfrm>
              <a:off x="277801" y="6483568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NA_(〖H,CH〗_4 )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>
    <xdr:from>
      <xdr:col>1</xdr:col>
      <xdr:colOff>0</xdr:colOff>
      <xdr:row>28</xdr:row>
      <xdr:rowOff>1</xdr:rowOff>
    </xdr:from>
    <xdr:to>
      <xdr:col>2</xdr:col>
      <xdr:colOff>0</xdr:colOff>
      <xdr:row>29</xdr:row>
      <xdr:rowOff>1905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B1BFB0E-AD18-4D17-AB95-0CA2A8CBB6FA}"/>
                </a:ext>
              </a:extLst>
            </xdr:cNvPr>
            <xdr:cNvSpPr txBox="1"/>
          </xdr:nvSpPr>
          <xdr:spPr>
            <a:xfrm>
              <a:off x="275897" y="6720053"/>
              <a:ext cx="906517" cy="2383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B1BFB0E-AD18-4D17-AB95-0CA2A8CBB6FA}"/>
                </a:ext>
              </a:extLst>
            </xdr:cNvPr>
            <xdr:cNvSpPr txBox="1"/>
          </xdr:nvSpPr>
          <xdr:spPr>
            <a:xfrm>
              <a:off x="275897" y="6720053"/>
              <a:ext cx="906517" cy="2383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NA_(〖H,H〗_2 )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oneCellAnchor>
    <xdr:from>
      <xdr:col>1</xdr:col>
      <xdr:colOff>1904</xdr:colOff>
      <xdr:row>29</xdr:row>
      <xdr:rowOff>1905</xdr:rowOff>
    </xdr:from>
    <xdr:ext cx="906517" cy="2345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911434E-7F96-4E8B-BD83-A843806AD227}"/>
                </a:ext>
              </a:extLst>
            </xdr:cNvPr>
            <xdr:cNvSpPr txBox="1"/>
          </xdr:nvSpPr>
          <xdr:spPr>
            <a:xfrm>
              <a:off x="277801" y="6958439"/>
              <a:ext cx="906517" cy="234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A911434E-7F96-4E8B-BD83-A843806AD227}"/>
                </a:ext>
              </a:extLst>
            </xdr:cNvPr>
            <xdr:cNvSpPr txBox="1"/>
          </xdr:nvSpPr>
          <xdr:spPr>
            <a:xfrm>
              <a:off x="277801" y="6958439"/>
              <a:ext cx="906517" cy="2345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NA_(〖H,NH〗_3 )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30</xdr:row>
      <xdr:rowOff>1758</xdr:rowOff>
    </xdr:from>
    <xdr:ext cx="904613" cy="234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AD09135E-C00D-443B-9117-D9B1C27622C7}"/>
                </a:ext>
              </a:extLst>
            </xdr:cNvPr>
            <xdr:cNvSpPr txBox="1"/>
          </xdr:nvSpPr>
          <xdr:spPr>
            <a:xfrm>
              <a:off x="277801" y="7194775"/>
              <a:ext cx="904613" cy="234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i="0">
                            <a:latin typeface="Cambria Math" panose="02040503050406030204" pitchFamily="18" charset="0"/>
                          </a:rPr>
                          <m:t>O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CO</m:t>
                        </m:r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AD09135E-C00D-443B-9117-D9B1C27622C7}"/>
                </a:ext>
              </a:extLst>
            </xdr:cNvPr>
            <xdr:cNvSpPr txBox="1"/>
          </xdr:nvSpPr>
          <xdr:spPr>
            <a:xfrm>
              <a:off x="277801" y="7194775"/>
              <a:ext cx="904613" cy="234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</a:t>
              </a:r>
              <a:r>
                <a:rPr lang="en-US" sz="1000" i="0">
                  <a:latin typeface="Cambria Math" panose="02040503050406030204" pitchFamily="18" charset="0"/>
                </a:rPr>
                <a:t>O</a:t>
              </a:r>
              <a:r>
                <a:rPr lang="en-US" sz="1000" b="0" i="0">
                  <a:latin typeface="Cambria Math" panose="02040503050406030204" pitchFamily="18" charset="0"/>
                </a:rPr>
                <a:t>,CO)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30</xdr:row>
      <xdr:rowOff>236482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9B94A3C5-077B-4C2B-96F8-D84584019C71}"/>
                </a:ext>
              </a:extLst>
            </xdr:cNvPr>
            <xdr:cNvSpPr txBox="1"/>
          </xdr:nvSpPr>
          <xdr:spPr>
            <a:xfrm>
              <a:off x="277801" y="7429499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O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9B94A3C5-077B-4C2B-96F8-D84584019C71}"/>
                </a:ext>
              </a:extLst>
            </xdr:cNvPr>
            <xdr:cNvSpPr txBox="1"/>
          </xdr:nvSpPr>
          <xdr:spPr>
            <a:xfrm>
              <a:off x="277801" y="7429499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NA_(〖O,CO〗_2 )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31</xdr:row>
      <xdr:rowOff>236482</xdr:rowOff>
    </xdr:from>
    <xdr:ext cx="904613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09A0363-9D7D-4FB3-B7F9-7C6CE1FF0DD9}"/>
                </a:ext>
              </a:extLst>
            </xdr:cNvPr>
            <xdr:cNvSpPr txBox="1"/>
          </xdr:nvSpPr>
          <xdr:spPr>
            <a:xfrm>
              <a:off x="277801" y="7665982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O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O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09A0363-9D7D-4FB3-B7F9-7C6CE1FF0DD9}"/>
                </a:ext>
              </a:extLst>
            </xdr:cNvPr>
            <xdr:cNvSpPr txBox="1"/>
          </xdr:nvSpPr>
          <xdr:spPr>
            <a:xfrm>
              <a:off x="277801" y="7665982"/>
              <a:ext cx="904613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NA_(〖O,O〗_2 )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33</xdr:row>
      <xdr:rowOff>1</xdr:rowOff>
    </xdr:from>
    <xdr:ext cx="906517" cy="2364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991B85-458F-4FDA-89F5-A3AD4ACF92E3}"/>
                </a:ext>
              </a:extLst>
            </xdr:cNvPr>
            <xdr:cNvSpPr txBox="1"/>
          </xdr:nvSpPr>
          <xdr:spPr>
            <a:xfrm>
              <a:off x="277801" y="7902467"/>
              <a:ext cx="906517" cy="2364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H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991B85-458F-4FDA-89F5-A3AD4ACF92E3}"/>
                </a:ext>
              </a:extLst>
            </xdr:cNvPr>
            <xdr:cNvSpPr txBox="1"/>
          </xdr:nvSpPr>
          <xdr:spPr>
            <a:xfrm>
              <a:off x="277801" y="7902467"/>
              <a:ext cx="906517" cy="2364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NA_(〖H,NH〗_3 )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1904</xdr:colOff>
      <xdr:row>33</xdr:row>
      <xdr:rowOff>236481</xdr:rowOff>
    </xdr:from>
    <xdr:ext cx="906517" cy="236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82549B7-0F17-4756-93C1-911B0E31625A}"/>
                </a:ext>
              </a:extLst>
            </xdr:cNvPr>
            <xdr:cNvSpPr txBox="1"/>
          </xdr:nvSpPr>
          <xdr:spPr>
            <a:xfrm>
              <a:off x="277801" y="8138947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</m:t>
                            </m:r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C82549B7-0F17-4756-93C1-911B0E31625A}"/>
                </a:ext>
              </a:extLst>
            </xdr:cNvPr>
            <xdr:cNvSpPr txBox="1"/>
          </xdr:nvSpPr>
          <xdr:spPr>
            <a:xfrm>
              <a:off x="277801" y="8138947"/>
              <a:ext cx="906517" cy="236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NA_(〖N,N〗_2 )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24</xdr:row>
      <xdr:rowOff>1905</xdr:rowOff>
    </xdr:from>
    <xdr:ext cx="904875" cy="2362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54C5F0C9-6B7C-44F6-9A26-5E4FB1394723}"/>
                </a:ext>
              </a:extLst>
            </xdr:cNvPr>
            <xdr:cNvSpPr txBox="1"/>
          </xdr:nvSpPr>
          <xdr:spPr>
            <a:xfrm>
              <a:off x="277091" y="5807825"/>
              <a:ext cx="904875" cy="2362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NA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C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en-US" sz="10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CH</m:t>
                            </m:r>
                          </m:e>
                          <m:sub>
                            <m:r>
                              <a:rPr lang="en-US" sz="1000" b="0" i="0">
                                <a:latin typeface="Cambria Math" panose="02040503050406030204" pitchFamily="18" charset="0"/>
                              </a:rPr>
                              <m:t>4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54C5F0C9-6B7C-44F6-9A26-5E4FB1394723}"/>
                </a:ext>
              </a:extLst>
            </xdr:cNvPr>
            <xdr:cNvSpPr txBox="1"/>
          </xdr:nvSpPr>
          <xdr:spPr>
            <a:xfrm>
              <a:off x="277091" y="5807825"/>
              <a:ext cx="904875" cy="2362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l"/>
              <a:r>
                <a:rPr lang="en-US" sz="1000" b="0" i="0">
                  <a:latin typeface="Cambria Math" panose="02040503050406030204" pitchFamily="18" charset="0"/>
                </a:rPr>
                <a:t>NA_(C,CH_4 )</a:t>
              </a:r>
              <a:endParaRPr lang="en-US" sz="10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56361</xdr:colOff>
      <xdr:row>5</xdr:row>
      <xdr:rowOff>228599</xdr:rowOff>
    </xdr:from>
    <xdr:to>
      <xdr:col>1</xdr:col>
      <xdr:colOff>2600324</xdr:colOff>
      <xdr:row>7</xdr:row>
      <xdr:rowOff>1904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3FB71ED-9311-555E-9C86-7A089E6C354B}"/>
                </a:ext>
              </a:extLst>
            </xdr:cNvPr>
            <xdr:cNvSpPr txBox="1"/>
          </xdr:nvSpPr>
          <xdr:spPr>
            <a:xfrm>
              <a:off x="332586" y="1438274"/>
              <a:ext cx="2543963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𝜂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𝑓𝑙𝑎𝑟𝑒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𝑐𝑎𝑙𝑐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=1−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𝐶𝐻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𝐶𝐻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3FB71ED-9311-555E-9C86-7A089E6C354B}"/>
                </a:ext>
              </a:extLst>
            </xdr:cNvPr>
            <xdr:cNvSpPr txBox="1"/>
          </xdr:nvSpPr>
          <xdr:spPr>
            <a:xfrm>
              <a:off x="332586" y="1438274"/>
              <a:ext cx="2543963" cy="4495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𝜂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𝑓𝑙𝑎𝑟𝑒,𝑐𝑎𝑙𝑐,𝑦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=1−𝐹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𝐶𝐻4,𝐸𝐺,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𝐶𝐻4,𝑅𝐺,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100"/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8</xdr:row>
      <xdr:rowOff>0</xdr:rowOff>
    </xdr:from>
    <xdr:to>
      <xdr:col>8</xdr:col>
      <xdr:colOff>1336300</xdr:colOff>
      <xdr:row>12</xdr:row>
      <xdr:rowOff>56146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93AC703-BC55-AE30-1DB1-6B1E6CFDC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076450"/>
          <a:ext cx="5457600" cy="1237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76200</xdr:rowOff>
    </xdr:from>
    <xdr:to>
      <xdr:col>7</xdr:col>
      <xdr:colOff>513705</xdr:colOff>
      <xdr:row>15</xdr:row>
      <xdr:rowOff>135255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F7D6AB-A167-4142-A745-3D3ADA3C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95475"/>
          <a:ext cx="546099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41400</xdr:colOff>
      <xdr:row>6</xdr:row>
      <xdr:rowOff>0</xdr:rowOff>
    </xdr:from>
    <xdr:ext cx="2501775" cy="476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BDF51F9-9BCF-FF3A-528C-7FA45E1CE01C}"/>
                </a:ext>
              </a:extLst>
            </xdr:cNvPr>
            <xdr:cNvSpPr txBox="1"/>
          </xdr:nvSpPr>
          <xdr:spPr>
            <a:xfrm>
              <a:off x="317625" y="1524000"/>
              <a:ext cx="2501775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𝐶𝐻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𝑓𝑐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𝐶𝐻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p>
                      <m:sSup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−6</m:t>
                        </m:r>
                      </m:sup>
                    </m:sSup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BDF51F9-9BCF-FF3A-528C-7FA45E1CE01C}"/>
                </a:ext>
              </a:extLst>
            </xdr:cNvPr>
            <xdr:cNvSpPr txBox="1"/>
          </xdr:nvSpPr>
          <xdr:spPr>
            <a:xfrm>
              <a:off x="317625" y="1524000"/>
              <a:ext cx="2501775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=𝑉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𝑓𝑐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×10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−6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</xdr:colOff>
      <xdr:row>6</xdr:row>
      <xdr:rowOff>0</xdr:rowOff>
    </xdr:from>
    <xdr:ext cx="1638298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605DC4C-789D-A558-0DB9-D5F199CB589D}"/>
                </a:ext>
              </a:extLst>
            </xdr:cNvPr>
            <xdr:cNvSpPr txBox="1"/>
          </xdr:nvSpPr>
          <xdr:spPr>
            <a:xfrm>
              <a:off x="276228" y="1666875"/>
              <a:ext cx="1638298" cy="552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605DC4C-789D-A558-0DB9-D5F199CB589D}"/>
                </a:ext>
              </a:extLst>
            </xdr:cNvPr>
            <xdr:cNvSpPr txBox="1"/>
          </xdr:nvSpPr>
          <xdr:spPr>
            <a:xfrm>
              <a:off x="276228" y="1666875"/>
              <a:ext cx="1638298" cy="552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=𝑄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US" sz="120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8</xdr:row>
      <xdr:rowOff>0</xdr:rowOff>
    </xdr:from>
    <xdr:to>
      <xdr:col>8</xdr:col>
      <xdr:colOff>269752</xdr:colOff>
      <xdr:row>16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B32F4FE-8E8C-4C55-8DFE-4699A6FBC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733"/>
        <a:stretch/>
      </xdr:blipFill>
      <xdr:spPr>
        <a:xfrm>
          <a:off x="280147" y="2375647"/>
          <a:ext cx="5454938" cy="1344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1074963</xdr:colOff>
      <xdr:row>6</xdr:row>
      <xdr:rowOff>0</xdr:rowOff>
    </xdr:from>
    <xdr:ext cx="5633357" cy="5543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9C52569-CE31-4C99-BC1A-95E2BC86F7A1}"/>
                </a:ext>
              </a:extLst>
            </xdr:cNvPr>
            <xdr:cNvSpPr txBox="1"/>
          </xdr:nvSpPr>
          <xdr:spPr>
            <a:xfrm>
              <a:off x="7992018" y="1666875"/>
              <a:ext cx="5633357" cy="554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𝐶𝑂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𝑀𝐹</m:t>
                            </m:r>
                          </m:e>
                          <m:sub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𝐴𝑀</m:t>
                            </m:r>
                          </m:e>
                          <m:sub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sub>
                        </m:sSub>
                      </m:den>
                    </m:f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𝑉𝑀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𝑟𝑒𝑓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9C52569-CE31-4C99-BC1A-95E2BC86F7A1}"/>
                </a:ext>
              </a:extLst>
            </xdr:cNvPr>
            <xdr:cNvSpPr txBox="1"/>
          </xdr:nvSpPr>
          <xdr:spPr>
            <a:xfrm>
              <a:off x="7992018" y="1666875"/>
              <a:ext cx="5633357" cy="554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 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𝑟𝑒𝑓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6</xdr:col>
      <xdr:colOff>1904</xdr:colOff>
      <xdr:row>9</xdr:row>
      <xdr:rowOff>0</xdr:rowOff>
    </xdr:from>
    <xdr:ext cx="5767525" cy="676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2B4F0B0-A131-4025-B167-228407B6A065}"/>
                </a:ext>
              </a:extLst>
            </xdr:cNvPr>
            <xdr:cNvSpPr txBox="1"/>
          </xdr:nvSpPr>
          <xdr:spPr>
            <a:xfrm>
              <a:off x="8002904" y="2487706"/>
              <a:ext cx="5767525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</m:t>
                            </m:r>
                          </m:e>
                          <m:sub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𝐸𝐺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d>
                          <m:d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d>
                              <m:d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𝐸𝐺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𝑚</m:t>
                                    </m:r>
                                  </m:sub>
                                </m:s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/</m:t>
                                </m:r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𝑎𝑖𝑟</m:t>
                                    </m:r>
                                  </m:sub>
                                </m:sSub>
                              </m:e>
                            </m:d>
                          </m:e>
                        </m:d>
                      </m:den>
                    </m:f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d>
                      <m:dPr>
                        <m:begChr m:val="["/>
                        <m:endChr m:val="]"/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𝑀𝐹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sub>
                            </m:sSub>
                          </m:den>
                        </m:f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𝑀𝐹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2×</m:t>
                            </m:r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den>
                        </m:f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𝑎𝑖𝑟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𝑎𝑖𝑟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2B4F0B0-A131-4025-B167-228407B6A065}"/>
                </a:ext>
              </a:extLst>
            </xdr:cNvPr>
            <xdr:cNvSpPr txBox="1"/>
          </xdr:nvSpPr>
          <xdr:spPr>
            <a:xfrm>
              <a:off x="8002904" y="2487706"/>
              <a:ext cx="5767525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𝑂2,𝑎𝑖𝑟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)) 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 +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 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𝑂2,𝑎𝑖𝑟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))/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𝑂2,𝑎𝑖𝑟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)×𝐹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]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6</xdr:col>
      <xdr:colOff>0</xdr:colOff>
      <xdr:row>12</xdr:row>
      <xdr:rowOff>0</xdr:rowOff>
    </xdr:from>
    <xdr:ext cx="5767525" cy="676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EFD22B6-D294-44F3-B049-CFAF2841D260}"/>
                </a:ext>
              </a:extLst>
            </xdr:cNvPr>
            <xdr:cNvSpPr txBox="1"/>
          </xdr:nvSpPr>
          <xdr:spPr>
            <a:xfrm>
              <a:off x="7991475" y="3448050"/>
              <a:ext cx="5767525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sub>
                        </m:sSub>
                      </m:den>
                    </m:f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sub>
                        </m:sSub>
                      </m:den>
                    </m:f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EFD22B6-D294-44F3-B049-CFAF2841D260}"/>
                </a:ext>
              </a:extLst>
            </xdr:cNvPr>
            <xdr:cNvSpPr txBox="1"/>
          </xdr:nvSpPr>
          <xdr:spPr>
            <a:xfrm>
              <a:off x="7991475" y="3448050"/>
              <a:ext cx="5767525" cy="676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 +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US" sz="1600"/>
            </a:p>
          </xdr:txBody>
        </xdr:sp>
      </mc:Fallback>
    </mc:AlternateContent>
    <xdr:clientData/>
  </xdr:oneCellAnchor>
  <xdr:twoCellAnchor editAs="oneCell">
    <xdr:from>
      <xdr:col>6</xdr:col>
      <xdr:colOff>0</xdr:colOff>
      <xdr:row>14</xdr:row>
      <xdr:rowOff>0</xdr:rowOff>
    </xdr:from>
    <xdr:to>
      <xdr:col>6</xdr:col>
      <xdr:colOff>5465220</xdr:colOff>
      <xdr:row>40</xdr:row>
      <xdr:rowOff>55000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A3FA95-2D9F-4B55-BA52-4A286AF29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5143500"/>
          <a:ext cx="5469030" cy="44310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6</xdr:row>
      <xdr:rowOff>0</xdr:rowOff>
    </xdr:from>
    <xdr:ext cx="4705350" cy="6057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001909C-4E57-4A03-8D53-8818CF1125C9}"/>
                </a:ext>
              </a:extLst>
            </xdr:cNvPr>
            <xdr:cNvSpPr txBox="1"/>
          </xdr:nvSpPr>
          <xdr:spPr>
            <a:xfrm>
              <a:off x="280147" y="2487706"/>
              <a:ext cx="4705350" cy="605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𝐶𝑂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001909C-4E57-4A03-8D53-8818CF1125C9}"/>
                </a:ext>
              </a:extLst>
            </xdr:cNvPr>
            <xdr:cNvSpPr txBox="1"/>
          </xdr:nvSpPr>
          <xdr:spPr>
            <a:xfrm>
              <a:off x="280147" y="2487706"/>
              <a:ext cx="4705350" cy="605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𝐶𝑂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2,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𝑂_2,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_2,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𝐸𝐺,𝑚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0</xdr:colOff>
      <xdr:row>9</xdr:row>
      <xdr:rowOff>0</xdr:rowOff>
    </xdr:from>
    <xdr:ext cx="4705350" cy="6057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CA67740-F147-4002-983F-8CE95C3CE2D2}"/>
                </a:ext>
              </a:extLst>
            </xdr:cNvPr>
            <xdr:cNvSpPr txBox="1"/>
          </xdr:nvSpPr>
          <xdr:spPr>
            <a:xfrm>
              <a:off x="280147" y="3507441"/>
              <a:ext cx="4705350" cy="605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𝑉𝑀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𝑟𝑒𝑓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CA67740-F147-4002-983F-8CE95C3CE2D2}"/>
                </a:ext>
              </a:extLst>
            </xdr:cNvPr>
            <xdr:cNvSpPr txBox="1"/>
          </xdr:nvSpPr>
          <xdr:spPr>
            <a:xfrm>
              <a:off x="280147" y="3507441"/>
              <a:ext cx="4705350" cy="605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=𝑛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𝑟𝑒𝑓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1</xdr:col>
      <xdr:colOff>0</xdr:colOff>
      <xdr:row>12</xdr:row>
      <xdr:rowOff>0</xdr:rowOff>
    </xdr:from>
    <xdr:ext cx="4705350" cy="6324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92F2187-9C26-4596-91FE-28FF19682171}"/>
                </a:ext>
              </a:extLst>
            </xdr:cNvPr>
            <xdr:cNvSpPr txBox="1"/>
          </xdr:nvSpPr>
          <xdr:spPr>
            <a:xfrm>
              <a:off x="280147" y="3440206"/>
              <a:ext cx="4705350" cy="632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𝑄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𝐸𝐺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𝑉𝑀</m:t>
                        </m:r>
                      </m:e>
                      <m:sub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𝑟𝑒𝑓</m:t>
                        </m:r>
                      </m:sub>
                    </m:sSub>
                    <m:r>
                      <a:rPr lang="en-GB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d>
                      <m:dPr>
                        <m:begChr m:val="{"/>
                        <m:endChr m:val="}"/>
                        <m:ctrlPr>
                          <a:rPr lang="en-US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𝑀𝐹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2×</m:t>
                            </m:r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den>
                        </m:f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d>
                          <m:dPr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𝑎𝑖𝑟</m:t>
                                    </m:r>
                                  </m:sub>
                                </m:sSub>
                              </m:num>
                              <m:den>
                                <m:sSub>
                                  <m:sSubPr>
                                    <m:ctrlPr>
                                      <a:rPr lang="en-US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𝑣</m:t>
                                    </m:r>
                                  </m:e>
                                  <m:sub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𝑂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2,</m:t>
                                    </m:r>
                                    <m:r>
                                      <a:rPr lang="en-GB" sz="12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𝑎𝑖𝑟</m:t>
                                    </m:r>
                                  </m:sub>
                                </m:sSub>
                              </m:den>
                            </m:f>
                          </m:e>
                        </m:d>
                        <m:r>
                          <a:rPr lang="en-GB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en-GB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𝑂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𝐸𝐺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e>
                        </m:d>
                      </m:e>
                    </m:d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92F2187-9C26-4596-91FE-28FF19682171}"/>
                </a:ext>
              </a:extLst>
            </xdr:cNvPr>
            <xdr:cNvSpPr txBox="1"/>
          </xdr:nvSpPr>
          <xdr:spPr>
            <a:xfrm>
              <a:off x="280147" y="3440206"/>
              <a:ext cx="4705350" cy="632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𝑟𝑒𝑓×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 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𝑂2,𝑎𝑖𝑟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))/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𝑂2,𝑎𝑖𝑟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)×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𝐹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𝑂2,𝑅𝐺,𝑚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+𝑛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𝑂2,𝐸𝐺,𝑚</a:t>
              </a:r>
              <a:r>
                <a:rPr lang="en-US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2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]}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16</xdr:row>
      <xdr:rowOff>65330</xdr:rowOff>
    </xdr:from>
    <xdr:to>
      <xdr:col>4</xdr:col>
      <xdr:colOff>20085</xdr:colOff>
      <xdr:row>42</xdr:row>
      <xdr:rowOff>132065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B8D95BD-F4CB-4C6A-B697-82A92919A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147" y="5545006"/>
          <a:ext cx="5451128" cy="44408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6</xdr:row>
      <xdr:rowOff>0</xdr:rowOff>
    </xdr:from>
    <xdr:ext cx="2286000" cy="800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4E48E90-A30E-4652-BB26-802AD3A87D53}"/>
                </a:ext>
              </a:extLst>
            </xdr:cNvPr>
            <xdr:cNvSpPr txBox="1"/>
          </xdr:nvSpPr>
          <xdr:spPr>
            <a:xfrm>
              <a:off x="276226" y="12001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𝑀𝐹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undOvr"/>
                            <m:supHide m:val="on"/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/>
                          <m:e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𝑁𝐴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4E48E90-A30E-4652-BB26-802AD3A87D53}"/>
                </a:ext>
              </a:extLst>
            </xdr:cNvPr>
            <xdr:cNvSpPr txBox="1"/>
          </xdr:nvSpPr>
          <xdr:spPr>
            <a:xfrm>
              <a:off x="276226" y="12001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(∑1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_𝑖▒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𝑁𝐴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〗)/〖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1</xdr:col>
      <xdr:colOff>0</xdr:colOff>
      <xdr:row>9</xdr:row>
      <xdr:rowOff>0</xdr:rowOff>
    </xdr:from>
    <xdr:ext cx="2286000" cy="800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998C288-74E9-4090-B6E6-4DBB4BBA2252}"/>
                </a:ext>
              </a:extLst>
            </xdr:cNvPr>
            <xdr:cNvSpPr txBox="1"/>
          </xdr:nvSpPr>
          <xdr:spPr>
            <a:xfrm>
              <a:off x="276225" y="24574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𝑀𝐹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undOvr"/>
                            <m:supHide m:val="on"/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/>
                          <m:e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𝑁𝐴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998C288-74E9-4090-B6E6-4DBB4BBA2252}"/>
                </a:ext>
              </a:extLst>
            </xdr:cNvPr>
            <xdr:cNvSpPr txBox="1"/>
          </xdr:nvSpPr>
          <xdr:spPr>
            <a:xfrm>
              <a:off x="276225" y="24574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(∑1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_𝑖▒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𝑁𝐴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〗)/〖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6</xdr:col>
      <xdr:colOff>0</xdr:colOff>
      <xdr:row>6</xdr:row>
      <xdr:rowOff>0</xdr:rowOff>
    </xdr:from>
    <xdr:ext cx="2286000" cy="800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1DFA259-EF52-4788-BA6B-E5C4B323E777}"/>
                </a:ext>
              </a:extLst>
            </xdr:cNvPr>
            <xdr:cNvSpPr txBox="1"/>
          </xdr:nvSpPr>
          <xdr:spPr>
            <a:xfrm>
              <a:off x="4619625" y="12001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𝑀𝐹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undOvr"/>
                            <m:supHide m:val="on"/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/>
                          <m:e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𝑁𝐴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1DFA259-EF52-4788-BA6B-E5C4B323E777}"/>
                </a:ext>
              </a:extLst>
            </xdr:cNvPr>
            <xdr:cNvSpPr txBox="1"/>
          </xdr:nvSpPr>
          <xdr:spPr>
            <a:xfrm>
              <a:off x="4619625" y="12001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(∑1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_𝑖▒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𝑁𝐴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〗)/〖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6</xdr:col>
      <xdr:colOff>0</xdr:colOff>
      <xdr:row>9</xdr:row>
      <xdr:rowOff>0</xdr:rowOff>
    </xdr:from>
    <xdr:ext cx="2286000" cy="800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7AA05F0-BAFA-4544-BFF3-28AB3A71A167}"/>
                </a:ext>
              </a:extLst>
            </xdr:cNvPr>
            <xdr:cNvSpPr txBox="1"/>
          </xdr:nvSpPr>
          <xdr:spPr>
            <a:xfrm>
              <a:off x="4619625" y="24574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𝑀𝐹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𝑅𝐺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undOvr"/>
                            <m:supHide m:val="on"/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naryPr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/>
                          <m:e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𝑅𝐺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𝐴𝑀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</m:sub>
                            </m:s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𝑁𝐴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𝑀𝑀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7AA05F0-BAFA-4544-BFF3-28AB3A71A167}"/>
                </a:ext>
              </a:extLst>
            </xdr:cNvPr>
            <xdr:cNvSpPr txBox="1"/>
          </xdr:nvSpPr>
          <xdr:spPr>
            <a:xfrm>
              <a:off x="4619625" y="2457450"/>
              <a:ext cx="2286000" cy="800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(∑1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_𝑖▒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𝑣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𝑁𝐴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𝑗,𝑖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〗)/〖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𝑀𝑀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1600"/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11</xdr:row>
      <xdr:rowOff>1</xdr:rowOff>
    </xdr:from>
    <xdr:to>
      <xdr:col>6</xdr:col>
      <xdr:colOff>1647488</xdr:colOff>
      <xdr:row>23</xdr:row>
      <xdr:rowOff>116305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673B807-119A-9961-50BE-04389E313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429001"/>
          <a:ext cx="5457600" cy="21737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13334</xdr:rowOff>
    </xdr:from>
    <xdr:ext cx="3771900" cy="6814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C552DDF-C157-4EA2-8689-68CFAF2B8F4A}"/>
                </a:ext>
              </a:extLst>
            </xdr:cNvPr>
            <xdr:cNvSpPr txBox="1"/>
          </xdr:nvSpPr>
          <xdr:spPr>
            <a:xfrm>
              <a:off x="280147" y="1436481"/>
              <a:ext cx="3771900" cy="6814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𝑃𝐸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𝑓𝑙𝑎𝑟𝑒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𝐺𝑊𝑃</m:t>
                        </m:r>
                      </m:e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𝐶𝐻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</m:t>
                        </m:r>
                      </m:sub>
                    </m:sSub>
                    <m:r>
                      <a:rPr lang="en-GB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nary>
                      <m:naryPr>
                        <m:chr m:val="∑"/>
                        <m:limLoc m:val="undOvr"/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525,600</m:t>
                        </m:r>
                      </m:sup>
                      <m:e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</m:t>
                            </m:r>
                          </m:e>
                          <m:sub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𝐶𝐻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𝑅𝐺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</m:sSub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d>
                          <m:d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𝜂</m:t>
                                </m:r>
                              </m:e>
                              <m:sub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𝑓𝑙𝑎𝑟𝑒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b>
                            </m:sSub>
                          </m:e>
                        </m:d>
                        <m: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sSup>
                          <m:sSup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10</m:t>
                            </m:r>
                          </m:e>
                          <m:sup>
                            <m: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−3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C552DDF-C157-4EA2-8689-68CFAF2B8F4A}"/>
                </a:ext>
              </a:extLst>
            </xdr:cNvPr>
            <xdr:cNvSpPr txBox="1"/>
          </xdr:nvSpPr>
          <xdr:spPr>
            <a:xfrm>
              <a:off x="280147" y="1436481"/>
              <a:ext cx="3771900" cy="6814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𝑃𝐸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𝑓𝑙𝑎𝑟𝑒,𝑦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𝐺𝑊𝑃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∑1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𝑚=1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^525,600▒〖𝐹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𝐶𝐻4,𝑅𝐺,𝑚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1−𝜂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𝑓𝑙𝑎𝑟𝑒,𝑚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)×10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−3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〗</a:t>
              </a:r>
              <a:endParaRPr lang="en-US" sz="1600"/>
            </a:p>
          </xdr:txBody>
        </xdr:sp>
      </mc:Fallback>
    </mc:AlternateContent>
    <xdr:clientData/>
  </xdr:oneCellAnchor>
  <xdr:twoCellAnchor editAs="oneCell">
    <xdr:from>
      <xdr:col>1</xdr:col>
      <xdr:colOff>1904</xdr:colOff>
      <xdr:row>7</xdr:row>
      <xdr:rowOff>102869</xdr:rowOff>
    </xdr:from>
    <xdr:to>
      <xdr:col>5</xdr:col>
      <xdr:colOff>495634</xdr:colOff>
      <xdr:row>15</xdr:row>
      <xdr:rowOff>93243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55333D-11FF-36AD-066D-3E503C3B7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29" y="2379344"/>
          <a:ext cx="5457600" cy="1302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8"/>
  <sheetViews>
    <sheetView topLeftCell="A10" zoomScale="85" zoomScaleNormal="85" workbookViewId="0"/>
  </sheetViews>
  <sheetFormatPr defaultColWidth="9.140625" defaultRowHeight="12.75"/>
  <cols>
    <col min="1" max="1" width="4" style="2" customWidth="1"/>
    <col min="2" max="2" width="33.42578125" style="33" customWidth="1"/>
    <col min="3" max="3" width="46.5703125" style="33" customWidth="1"/>
    <col min="4" max="4" width="113.7109375" style="33" customWidth="1"/>
    <col min="5" max="5" width="6.140625" style="1" customWidth="1"/>
    <col min="6" max="6" width="16.28515625" style="1" bestFit="1" customWidth="1"/>
    <col min="7" max="7" width="4.5703125" style="1" bestFit="1" customWidth="1"/>
    <col min="8" max="8" width="14.7109375" style="2" bestFit="1" customWidth="1"/>
    <col min="9" max="9" width="10.5703125" style="2" bestFit="1" customWidth="1"/>
    <col min="10" max="10" width="8.5703125" style="4" customWidth="1"/>
    <col min="11" max="11" width="1.140625" style="4" customWidth="1"/>
    <col min="12" max="12" width="9.140625" style="5"/>
    <col min="13" max="13" width="2.7109375" style="2" customWidth="1"/>
    <col min="14" max="14" width="4.85546875" style="2" customWidth="1"/>
    <col min="15" max="15" width="3.42578125" style="2" customWidth="1"/>
    <col min="16" max="16" width="9.140625" style="2"/>
    <col min="17" max="17" width="11.7109375" style="2" customWidth="1"/>
    <col min="18" max="16384" width="9.140625" style="2"/>
  </cols>
  <sheetData>
    <row r="2" spans="2:15" ht="30">
      <c r="B2" s="31" t="s">
        <v>0</v>
      </c>
      <c r="C2" s="31"/>
      <c r="D2" s="31"/>
    </row>
    <row r="3" spans="2:15" ht="20.25">
      <c r="B3" s="32" t="s">
        <v>1</v>
      </c>
      <c r="C3" s="32"/>
      <c r="D3" s="32"/>
    </row>
    <row r="4" spans="2:15" s="27" customFormat="1" ht="21" thickBot="1">
      <c r="B4" s="22"/>
      <c r="C4" s="22"/>
      <c r="D4" s="22"/>
      <c r="E4" s="22"/>
      <c r="I4" s="28"/>
    </row>
    <row r="5" spans="2:15" ht="27" thickBot="1">
      <c r="B5" s="100" t="s">
        <v>2</v>
      </c>
      <c r="C5" s="102" t="s">
        <v>3</v>
      </c>
      <c r="D5" s="101" t="s">
        <v>4</v>
      </c>
      <c r="E5" s="13"/>
      <c r="F5" s="164" t="s">
        <v>5</v>
      </c>
      <c r="G5" s="165"/>
      <c r="H5" s="165"/>
      <c r="I5" s="166"/>
    </row>
    <row r="6" spans="2:15" s="15" customFormat="1" ht="63" customHeight="1">
      <c r="B6" s="103" t="s">
        <v>6</v>
      </c>
      <c r="C6" s="69" t="s">
        <v>7</v>
      </c>
      <c r="D6" s="140" t="s">
        <v>8</v>
      </c>
      <c r="E6" s="14"/>
      <c r="F6" s="92" t="s">
        <v>9</v>
      </c>
      <c r="G6" s="95" t="s">
        <v>10</v>
      </c>
      <c r="H6" s="86">
        <f>F_CH4_EG_m</f>
        <v>9.3713657952741762</v>
      </c>
      <c r="I6" s="87" t="s">
        <v>11</v>
      </c>
      <c r="J6" s="7"/>
      <c r="K6" s="7"/>
      <c r="L6" s="8"/>
    </row>
    <row r="7" spans="2:15" s="15" customFormat="1" ht="63" customHeight="1">
      <c r="B7" s="98" t="s">
        <v>12</v>
      </c>
      <c r="C7" s="47" t="s">
        <v>13</v>
      </c>
      <c r="D7" s="138" t="s">
        <v>14</v>
      </c>
      <c r="E7" s="14"/>
      <c r="F7" s="93" t="s">
        <v>15</v>
      </c>
      <c r="G7" s="96" t="s">
        <v>10</v>
      </c>
      <c r="H7" s="88">
        <f>M_RG_m</f>
        <v>1203.109940767265</v>
      </c>
      <c r="I7" s="89" t="s">
        <v>11</v>
      </c>
      <c r="J7" s="7"/>
      <c r="K7" s="7"/>
      <c r="L7" s="8"/>
    </row>
    <row r="8" spans="2:15" s="15" customFormat="1" ht="63" customHeight="1">
      <c r="B8" s="98" t="s">
        <v>16</v>
      </c>
      <c r="C8" s="47" t="s">
        <v>17</v>
      </c>
      <c r="D8" s="141" t="s">
        <v>18</v>
      </c>
      <c r="E8" s="14"/>
      <c r="F8" s="93" t="s">
        <v>19</v>
      </c>
      <c r="G8" s="96" t="s">
        <v>10</v>
      </c>
      <c r="H8" s="88">
        <f>eff_flare_calc</f>
        <v>97.620272779259992</v>
      </c>
      <c r="I8" s="89" t="s">
        <v>20</v>
      </c>
      <c r="J8" s="7"/>
      <c r="K8" s="7"/>
      <c r="L8" s="8"/>
    </row>
    <row r="9" spans="2:15" s="15" customFormat="1" ht="63" customHeight="1" thickBot="1">
      <c r="B9" s="98" t="s">
        <v>21</v>
      </c>
      <c r="C9" s="47" t="s">
        <v>22</v>
      </c>
      <c r="D9" s="138" t="s">
        <v>23</v>
      </c>
      <c r="E9" s="14"/>
      <c r="F9" s="94" t="s">
        <v>24</v>
      </c>
      <c r="G9" s="97" t="s">
        <v>10</v>
      </c>
      <c r="H9" s="90">
        <f>PE_flare</f>
        <v>2298.6086022648492</v>
      </c>
      <c r="I9" s="91" t="s">
        <v>25</v>
      </c>
      <c r="J9" s="7"/>
      <c r="K9" s="7"/>
      <c r="L9" s="8"/>
    </row>
    <row r="10" spans="2:15" s="15" customFormat="1" ht="63" customHeight="1">
      <c r="B10" s="98" t="s">
        <v>26</v>
      </c>
      <c r="C10" s="104" t="s">
        <v>27</v>
      </c>
      <c r="D10" s="138" t="s">
        <v>28</v>
      </c>
      <c r="E10" s="14"/>
      <c r="J10" s="7"/>
      <c r="K10" s="7"/>
      <c r="L10" s="8"/>
    </row>
    <row r="11" spans="2:15" s="15" customFormat="1" ht="63" customHeight="1">
      <c r="B11" s="98" t="s">
        <v>29</v>
      </c>
      <c r="C11" s="47" t="s">
        <v>30</v>
      </c>
      <c r="D11" s="138" t="s">
        <v>31</v>
      </c>
      <c r="E11" s="14"/>
      <c r="J11" s="7"/>
      <c r="K11" s="7"/>
      <c r="L11" s="8"/>
    </row>
    <row r="12" spans="2:15" s="15" customFormat="1" ht="63" customHeight="1">
      <c r="B12" s="98" t="s">
        <v>32</v>
      </c>
      <c r="C12" s="47" t="s">
        <v>33</v>
      </c>
      <c r="D12" s="138" t="s">
        <v>34</v>
      </c>
      <c r="E12" s="14"/>
      <c r="J12" s="7"/>
      <c r="K12" s="7"/>
      <c r="L12" s="8"/>
    </row>
    <row r="13" spans="2:15" s="15" customFormat="1" ht="63" customHeight="1">
      <c r="B13" s="98" t="s">
        <v>35</v>
      </c>
      <c r="C13" s="47" t="s">
        <v>36</v>
      </c>
      <c r="D13" s="138" t="s">
        <v>37</v>
      </c>
      <c r="E13" s="14"/>
      <c r="J13" s="7"/>
      <c r="K13" s="7"/>
      <c r="L13" s="8"/>
    </row>
    <row r="14" spans="2:15" ht="63" customHeight="1" thickBot="1">
      <c r="B14" s="99" t="s">
        <v>38</v>
      </c>
      <c r="C14" s="51" t="s">
        <v>39</v>
      </c>
      <c r="D14" s="139" t="s">
        <v>40</v>
      </c>
      <c r="E14" s="2"/>
      <c r="F14" s="2"/>
      <c r="G14" s="2"/>
      <c r="H14" s="1"/>
      <c r="I14" s="1"/>
      <c r="J14" s="6"/>
      <c r="K14" s="10"/>
      <c r="L14" s="10"/>
      <c r="M14" s="6"/>
      <c r="N14" s="10"/>
      <c r="O14" s="10"/>
    </row>
    <row r="15" spans="2:15">
      <c r="B15" s="2"/>
      <c r="C15" s="2"/>
      <c r="D15" s="2"/>
      <c r="E15" s="2"/>
      <c r="F15" s="2"/>
      <c r="G15" s="2"/>
      <c r="H15" s="1"/>
      <c r="I15" s="1"/>
      <c r="J15" s="6"/>
      <c r="K15" s="10"/>
      <c r="L15" s="10"/>
      <c r="M15" s="6"/>
      <c r="N15" s="10"/>
      <c r="O15" s="10"/>
    </row>
    <row r="16" spans="2:15">
      <c r="B16" s="2"/>
      <c r="C16" s="2"/>
      <c r="D16" s="2"/>
      <c r="E16" s="2"/>
      <c r="F16" s="2"/>
      <c r="G16" s="2"/>
      <c r="H16" s="1"/>
      <c r="I16" s="1"/>
      <c r="J16" s="6"/>
      <c r="K16" s="10"/>
      <c r="L16" s="10"/>
      <c r="M16" s="6"/>
      <c r="N16" s="10"/>
      <c r="O16" s="10"/>
    </row>
    <row r="17" spans="2:14" ht="17.25" customHeight="1"/>
    <row r="18" spans="2:14" ht="15" customHeight="1">
      <c r="J18" s="7"/>
      <c r="K18" s="7"/>
      <c r="L18" s="8"/>
    </row>
    <row r="19" spans="2:14" ht="17.25" customHeight="1">
      <c r="J19" s="7"/>
      <c r="K19" s="7"/>
      <c r="L19" s="8"/>
    </row>
    <row r="20" spans="2:14" ht="16.5" customHeight="1">
      <c r="J20" s="7"/>
      <c r="K20" s="7"/>
      <c r="L20" s="8"/>
    </row>
    <row r="21" spans="2:14" ht="42" customHeight="1">
      <c r="B21" s="34"/>
      <c r="C21" s="34"/>
      <c r="D21" s="34"/>
    </row>
    <row r="22" spans="2:14" ht="64.5" customHeight="1"/>
    <row r="23" spans="2:14" ht="42" customHeight="1">
      <c r="B23" s="34"/>
      <c r="C23" s="34"/>
      <c r="D23" s="34"/>
    </row>
    <row r="24" spans="2:14" ht="59.25" customHeight="1"/>
    <row r="25" spans="2:14" ht="46.5" customHeight="1"/>
    <row r="26" spans="2:14" ht="46.5" customHeight="1"/>
    <row r="27" spans="2:14" ht="68.25" customHeight="1">
      <c r="L27" s="3"/>
    </row>
    <row r="28" spans="2:14" ht="53.25" customHeight="1"/>
    <row r="29" spans="2:14" ht="64.5" customHeight="1">
      <c r="N29" s="3"/>
    </row>
    <row r="30" spans="2:14" ht="54" customHeight="1"/>
    <row r="31" spans="2:14" ht="42" customHeight="1">
      <c r="B31" s="34"/>
      <c r="C31" s="34"/>
      <c r="D31" s="34"/>
    </row>
    <row r="32" spans="2:14" ht="39" customHeight="1">
      <c r="J32" s="7"/>
      <c r="K32" s="7"/>
    </row>
    <row r="33" spans="2:17" ht="42" customHeight="1">
      <c r="B33" s="34"/>
      <c r="C33" s="34"/>
      <c r="D33" s="34"/>
    </row>
    <row r="34" spans="2:17" ht="33.75" customHeight="1">
      <c r="J34" s="7"/>
      <c r="K34" s="7"/>
    </row>
    <row r="35" spans="2:17" ht="42" customHeight="1">
      <c r="B35" s="34"/>
      <c r="C35" s="34"/>
      <c r="D35" s="34"/>
    </row>
    <row r="36" spans="2:17" ht="57.75" customHeight="1"/>
    <row r="37" spans="2:17" ht="42" customHeight="1">
      <c r="B37" s="34"/>
      <c r="C37" s="34"/>
      <c r="D37" s="34"/>
    </row>
    <row r="38" spans="2:17" ht="55.5" customHeight="1">
      <c r="P38" s="9"/>
      <c r="Q38" s="3"/>
    </row>
  </sheetData>
  <mergeCells count="1">
    <mergeCell ref="F5:I5"/>
  </mergeCells>
  <pageMargins left="0.75" right="0.75" top="1" bottom="1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K28"/>
  <sheetViews>
    <sheetView tabSelected="1" zoomScale="85" zoomScaleNormal="85" workbookViewId="0"/>
  </sheetViews>
  <sheetFormatPr defaultColWidth="9.140625" defaultRowHeight="12.75"/>
  <cols>
    <col min="1" max="1" width="4" style="27" customWidth="1"/>
    <col min="2" max="2" width="54.85546875" style="33" customWidth="1"/>
    <col min="3" max="3" width="2.140625" style="19" bestFit="1" customWidth="1"/>
    <col min="4" max="4" width="9" style="19" bestFit="1" customWidth="1"/>
    <col min="5" max="5" width="6.42578125" style="21" bestFit="1" customWidth="1"/>
    <col min="6" max="6" width="11.7109375" style="27" customWidth="1"/>
    <col min="7" max="16384" width="9.140625" style="27"/>
  </cols>
  <sheetData>
    <row r="2" spans="2:11" ht="30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1" ht="20.25">
      <c r="B3" s="169" t="s">
        <v>1</v>
      </c>
      <c r="C3" s="169"/>
      <c r="D3" s="169"/>
      <c r="E3" s="169"/>
      <c r="F3" s="21"/>
    </row>
    <row r="4" spans="2:11" ht="20.25">
      <c r="B4" s="22"/>
      <c r="C4" s="22"/>
      <c r="D4" s="22"/>
      <c r="E4" s="22"/>
      <c r="I4" s="28"/>
    </row>
    <row r="5" spans="2:11" ht="18" customHeight="1" thickBot="1">
      <c r="B5" s="23" t="s">
        <v>128</v>
      </c>
      <c r="C5" s="105"/>
      <c r="D5" s="105"/>
      <c r="E5" s="107"/>
      <c r="F5" s="120"/>
    </row>
    <row r="6" spans="2:11" ht="17.25" customHeight="1" thickBot="1">
      <c r="B6" s="121" t="s">
        <v>129</v>
      </c>
      <c r="C6" s="122"/>
      <c r="D6" s="122"/>
      <c r="E6" s="123"/>
      <c r="F6" s="120"/>
    </row>
    <row r="7" spans="2:11" ht="54.6" customHeight="1" thickBot="1">
      <c r="B7" s="133"/>
      <c r="C7" s="109" t="s">
        <v>10</v>
      </c>
      <c r="D7" s="152">
        <f>OP_h_flare*GWP_CH4*F_CH4_RG_m*(1-eff_flare_calc/100)/1000</f>
        <v>2298.6086022648492</v>
      </c>
      <c r="E7" s="143" t="s">
        <v>130</v>
      </c>
      <c r="F7" s="120"/>
    </row>
    <row r="8" spans="2:11" ht="8.4499999999999993" customHeight="1">
      <c r="B8" s="124"/>
      <c r="C8" s="109"/>
      <c r="D8" s="109"/>
      <c r="E8" s="109"/>
      <c r="F8" s="120"/>
    </row>
    <row r="9" spans="2:11" ht="14.25">
      <c r="B9" s="128"/>
      <c r="C9" s="105"/>
      <c r="D9" s="105"/>
      <c r="E9" s="107"/>
      <c r="F9" s="120"/>
    </row>
    <row r="10" spans="2:11" ht="14.25">
      <c r="B10" s="128"/>
      <c r="C10" s="105"/>
      <c r="D10" s="105"/>
      <c r="E10" s="107"/>
      <c r="F10" s="120"/>
    </row>
    <row r="11" spans="2:11" ht="14.25">
      <c r="B11" s="128"/>
      <c r="C11" s="105"/>
      <c r="D11" s="105"/>
      <c r="E11" s="107"/>
      <c r="F11" s="120"/>
    </row>
    <row r="12" spans="2:11" ht="14.25">
      <c r="B12" s="128"/>
      <c r="C12" s="105"/>
      <c r="D12" s="105"/>
      <c r="E12" s="107"/>
      <c r="F12" s="120"/>
    </row>
    <row r="13" spans="2:11" ht="14.25">
      <c r="B13" s="128"/>
      <c r="C13" s="105"/>
      <c r="D13" s="105"/>
      <c r="E13" s="107"/>
      <c r="F13" s="120"/>
    </row>
    <row r="14" spans="2:11" ht="14.25">
      <c r="B14" s="128"/>
      <c r="C14" s="105"/>
      <c r="D14" s="105"/>
      <c r="E14" s="107"/>
      <c r="F14" s="120"/>
    </row>
    <row r="15" spans="2:11" ht="14.25">
      <c r="B15" s="128"/>
      <c r="C15" s="105"/>
      <c r="D15" s="105"/>
      <c r="E15" s="107"/>
      <c r="F15" s="120"/>
    </row>
    <row r="28" spans="7:7">
      <c r="G28" s="44"/>
    </row>
  </sheetData>
  <mergeCells count="2">
    <mergeCell ref="B3:E3"/>
    <mergeCell ref="B2:K2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"/>
  <sheetViews>
    <sheetView workbookViewId="0">
      <selection activeCell="E28" sqref="E28"/>
    </sheetView>
  </sheetViews>
  <sheetFormatPr defaultRowHeight="12.75"/>
  <sheetData>
    <row r="1" spans="1:3">
      <c r="A1" s="44" t="s">
        <v>131</v>
      </c>
    </row>
    <row r="3" spans="1:3">
      <c r="A3" s="44" t="s">
        <v>132</v>
      </c>
      <c r="B3">
        <v>25</v>
      </c>
      <c r="C3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B2:P43"/>
  <sheetViews>
    <sheetView zoomScale="85" zoomScaleNormal="85" workbookViewId="0"/>
  </sheetViews>
  <sheetFormatPr defaultColWidth="9.140625" defaultRowHeight="12.75"/>
  <cols>
    <col min="1" max="1" width="4" style="29" customWidth="1"/>
    <col min="2" max="2" width="11.140625" style="37" bestFit="1" customWidth="1"/>
    <col min="3" max="3" width="7.85546875" style="35" bestFit="1" customWidth="1"/>
    <col min="4" max="4" width="60.7109375" style="35" bestFit="1" customWidth="1"/>
    <col min="5" max="5" width="9.7109375" style="35" customWidth="1"/>
    <col min="6" max="6" width="5" style="29" bestFit="1" customWidth="1"/>
    <col min="7" max="7" width="10.7109375" style="29" customWidth="1"/>
    <col min="8" max="8" width="9.140625" style="19"/>
    <col min="9" max="9" width="8.5703125" style="25" customWidth="1"/>
    <col min="10" max="10" width="1.140625" style="25" customWidth="1"/>
    <col min="11" max="11" width="9.140625" style="26"/>
    <col min="12" max="12" width="2.7109375" style="29" customWidth="1"/>
    <col min="13" max="13" width="4.85546875" style="29" customWidth="1"/>
    <col min="14" max="14" width="3.42578125" style="29" customWidth="1"/>
    <col min="15" max="15" width="9.140625" style="29"/>
    <col min="16" max="16" width="11.7109375" style="29" customWidth="1"/>
    <col min="17" max="16384" width="9.140625" style="29"/>
  </cols>
  <sheetData>
    <row r="2" spans="2:11" ht="30">
      <c r="B2" s="31" t="s">
        <v>0</v>
      </c>
      <c r="C2" s="31"/>
      <c r="D2" s="31"/>
      <c r="E2" s="31"/>
      <c r="F2" s="31"/>
      <c r="G2" s="31"/>
      <c r="H2" s="31"/>
    </row>
    <row r="3" spans="2:11" ht="20.25">
      <c r="B3" s="169" t="s">
        <v>1</v>
      </c>
      <c r="C3" s="169"/>
      <c r="D3" s="169"/>
      <c r="E3" s="169"/>
    </row>
    <row r="4" spans="2:11" s="27" customFormat="1" ht="20.25">
      <c r="B4" s="22"/>
      <c r="C4" s="22"/>
      <c r="D4" s="22"/>
      <c r="E4" s="22"/>
      <c r="I4" s="28"/>
    </row>
    <row r="5" spans="2:11" ht="16.149999999999999" customHeight="1" thickBot="1">
      <c r="B5" s="170" t="s">
        <v>6</v>
      </c>
      <c r="C5" s="170"/>
      <c r="D5" s="170"/>
      <c r="E5" s="170"/>
    </row>
    <row r="6" spans="2:11" s="35" customFormat="1" ht="24.6" customHeight="1" thickBot="1">
      <c r="B6" s="75" t="s">
        <v>41</v>
      </c>
      <c r="C6" s="76" t="s">
        <v>42</v>
      </c>
      <c r="D6" s="76" t="s">
        <v>43</v>
      </c>
      <c r="E6" s="66" t="s">
        <v>44</v>
      </c>
      <c r="F6" s="36"/>
      <c r="G6" s="36"/>
      <c r="H6" s="36"/>
      <c r="I6" s="19"/>
      <c r="J6" s="19"/>
      <c r="K6" s="19"/>
    </row>
    <row r="7" spans="2:11" ht="19.149999999999999" customHeight="1">
      <c r="B7" s="52"/>
      <c r="C7" s="53" t="s">
        <v>20</v>
      </c>
      <c r="D7" s="54" t="s">
        <v>45</v>
      </c>
      <c r="E7" s="77">
        <v>0.55000000000000004</v>
      </c>
      <c r="F7" s="37"/>
      <c r="G7" s="37"/>
      <c r="H7" s="38"/>
    </row>
    <row r="8" spans="2:11" ht="19.149999999999999" customHeight="1">
      <c r="B8" s="48"/>
      <c r="C8" s="46" t="s">
        <v>20</v>
      </c>
      <c r="D8" s="47" t="s">
        <v>46</v>
      </c>
      <c r="E8" s="78">
        <v>0</v>
      </c>
      <c r="F8" s="37"/>
      <c r="G8" s="37"/>
      <c r="H8" s="38"/>
    </row>
    <row r="9" spans="2:11" ht="19.149999999999999" customHeight="1">
      <c r="B9" s="48"/>
      <c r="C9" s="46" t="s">
        <v>20</v>
      </c>
      <c r="D9" s="47" t="s">
        <v>47</v>
      </c>
      <c r="E9" s="78">
        <v>0.35</v>
      </c>
      <c r="F9" s="37"/>
      <c r="G9" s="37"/>
      <c r="H9" s="38"/>
    </row>
    <row r="10" spans="2:11" ht="19.149999999999999" customHeight="1">
      <c r="B10" s="48"/>
      <c r="C10" s="46" t="s">
        <v>20</v>
      </c>
      <c r="D10" s="47" t="s">
        <v>48</v>
      </c>
      <c r="E10" s="78">
        <v>0.05</v>
      </c>
      <c r="F10" s="37"/>
      <c r="G10" s="37"/>
      <c r="H10" s="38"/>
    </row>
    <row r="11" spans="2:11" ht="19.149999999999999" customHeight="1">
      <c r="B11" s="48"/>
      <c r="C11" s="46" t="s">
        <v>20</v>
      </c>
      <c r="D11" s="47" t="s">
        <v>49</v>
      </c>
      <c r="E11" s="78">
        <v>0.01</v>
      </c>
      <c r="F11" s="37"/>
      <c r="G11" s="37"/>
      <c r="H11" s="38"/>
    </row>
    <row r="12" spans="2:11" ht="19.149999999999999" customHeight="1">
      <c r="B12" s="48"/>
      <c r="C12" s="46" t="s">
        <v>20</v>
      </c>
      <c r="D12" s="47" t="s">
        <v>50</v>
      </c>
      <c r="E12" s="78">
        <v>0.04</v>
      </c>
      <c r="F12" s="37"/>
      <c r="G12" s="37"/>
      <c r="H12" s="38"/>
    </row>
    <row r="13" spans="2:11" ht="19.149999999999999" customHeight="1">
      <c r="B13" s="48"/>
      <c r="C13" s="46" t="s">
        <v>20</v>
      </c>
      <c r="D13" s="47" t="s">
        <v>51</v>
      </c>
      <c r="E13" s="78">
        <v>0</v>
      </c>
      <c r="F13" s="37"/>
      <c r="G13" s="37"/>
      <c r="H13" s="38"/>
    </row>
    <row r="14" spans="2:11" ht="19.149999999999999" customHeight="1">
      <c r="B14" s="49"/>
      <c r="C14" s="46" t="s">
        <v>20</v>
      </c>
      <c r="D14" s="47" t="s">
        <v>52</v>
      </c>
      <c r="E14" s="78">
        <v>0.1</v>
      </c>
      <c r="F14" s="37"/>
      <c r="G14" s="37"/>
      <c r="H14" s="38"/>
    </row>
    <row r="15" spans="2:11" ht="19.149999999999999" customHeight="1">
      <c r="B15" s="49"/>
      <c r="C15" s="46" t="s">
        <v>53</v>
      </c>
      <c r="D15" s="47" t="s">
        <v>54</v>
      </c>
      <c r="E15" s="79">
        <v>1000</v>
      </c>
      <c r="F15" s="55"/>
      <c r="G15" s="37"/>
      <c r="H15" s="38"/>
    </row>
    <row r="16" spans="2:11" ht="19.149999999999999" customHeight="1" thickBot="1">
      <c r="B16" s="74" t="s">
        <v>55</v>
      </c>
      <c r="C16" s="50" t="s">
        <v>56</v>
      </c>
      <c r="D16" s="51" t="s">
        <v>57</v>
      </c>
      <c r="E16" s="80">
        <v>8760</v>
      </c>
      <c r="F16" s="37"/>
      <c r="G16" s="37"/>
      <c r="H16" s="38"/>
    </row>
    <row r="17" spans="2:14">
      <c r="B17" s="29"/>
      <c r="C17" s="29"/>
      <c r="D17" s="29"/>
      <c r="E17" s="29"/>
      <c r="F17" s="35"/>
      <c r="G17" s="35"/>
      <c r="H17" s="35"/>
      <c r="I17" s="37"/>
      <c r="J17" s="38"/>
      <c r="K17" s="38"/>
      <c r="L17" s="37"/>
      <c r="M17" s="38"/>
      <c r="N17" s="38"/>
    </row>
    <row r="18" spans="2:14">
      <c r="B18" s="29"/>
      <c r="C18" s="29"/>
      <c r="D18" s="29"/>
      <c r="E18" s="29"/>
      <c r="F18" s="35"/>
      <c r="G18" s="35"/>
      <c r="H18" s="35"/>
      <c r="I18" s="37"/>
      <c r="J18" s="38"/>
      <c r="K18" s="38"/>
      <c r="L18" s="37"/>
      <c r="M18" s="38"/>
      <c r="N18" s="38"/>
    </row>
    <row r="19" spans="2:14" ht="26.25">
      <c r="B19" s="56"/>
      <c r="C19" s="29"/>
      <c r="D19" s="29"/>
      <c r="E19" s="29"/>
      <c r="F19" s="35"/>
      <c r="G19" s="35"/>
      <c r="H19" s="35"/>
      <c r="I19" s="37"/>
      <c r="J19" s="38"/>
      <c r="K19" s="38"/>
      <c r="L19" s="37"/>
      <c r="M19" s="38"/>
      <c r="N19" s="38"/>
    </row>
    <row r="20" spans="2:14">
      <c r="B20" s="57"/>
      <c r="H20" s="35"/>
      <c r="I20" s="37"/>
      <c r="J20" s="168"/>
      <c r="K20" s="168"/>
    </row>
    <row r="21" spans="2:14">
      <c r="B21" s="58"/>
      <c r="C21" s="167"/>
      <c r="D21" s="167"/>
      <c r="E21" s="167"/>
    </row>
    <row r="22" spans="2:14" ht="15">
      <c r="B22" s="24"/>
      <c r="E22" s="59"/>
    </row>
    <row r="23" spans="2:14" ht="15" customHeight="1">
      <c r="E23" s="60"/>
    </row>
    <row r="24" spans="2:14" ht="17.25" customHeight="1">
      <c r="E24" s="61"/>
    </row>
    <row r="25" spans="2:14" ht="16.5" customHeight="1">
      <c r="B25" s="24"/>
      <c r="E25" s="62"/>
      <c r="F25" s="26"/>
    </row>
    <row r="26" spans="2:14" ht="42" customHeight="1">
      <c r="B26" s="34"/>
    </row>
    <row r="27" spans="2:14" ht="64.5" customHeight="1"/>
    <row r="28" spans="2:14" ht="42" customHeight="1">
      <c r="B28" s="34"/>
    </row>
    <row r="29" spans="2:14" ht="59.25" customHeight="1"/>
    <row r="30" spans="2:14" ht="46.5" customHeight="1"/>
    <row r="31" spans="2:14" ht="46.5" customHeight="1"/>
    <row r="32" spans="2:14" ht="68.25" customHeight="1">
      <c r="K32" s="19"/>
    </row>
    <row r="33" spans="2:16" ht="53.25" customHeight="1"/>
    <row r="34" spans="2:16" ht="64.5" customHeight="1">
      <c r="M34" s="19"/>
    </row>
    <row r="35" spans="2:16" ht="54" customHeight="1"/>
    <row r="36" spans="2:16" ht="42" customHeight="1">
      <c r="B36" s="34"/>
    </row>
    <row r="37" spans="2:16" ht="39" customHeight="1"/>
    <row r="38" spans="2:16" ht="42" customHeight="1">
      <c r="B38" s="34"/>
    </row>
    <row r="39" spans="2:16" ht="33.75" customHeight="1"/>
    <row r="40" spans="2:16" ht="42" customHeight="1">
      <c r="B40" s="34"/>
    </row>
    <row r="41" spans="2:16" ht="57.75" customHeight="1"/>
    <row r="42" spans="2:16" ht="42" customHeight="1">
      <c r="B42" s="34"/>
    </row>
    <row r="43" spans="2:16" ht="55.5" customHeight="1">
      <c r="O43" s="35"/>
      <c r="P43" s="19"/>
    </row>
  </sheetData>
  <mergeCells count="4">
    <mergeCell ref="C21:E21"/>
    <mergeCell ref="J20:K20"/>
    <mergeCell ref="B3:E3"/>
    <mergeCell ref="B5:E5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O51"/>
  <sheetViews>
    <sheetView zoomScale="85" zoomScaleNormal="85" workbookViewId="0">
      <pane ySplit="6" topLeftCell="A7" activePane="bottomLeft" state="frozenSplit"/>
      <selection pane="bottomLeft"/>
    </sheetView>
  </sheetViews>
  <sheetFormatPr defaultColWidth="9.140625" defaultRowHeight="12.75"/>
  <cols>
    <col min="1" max="1" width="4" style="29" customWidth="1"/>
    <col min="2" max="2" width="13.28515625" style="37" customWidth="1"/>
    <col min="3" max="3" width="15" style="35" bestFit="1" customWidth="1"/>
    <col min="4" max="4" width="68.42578125" style="35" bestFit="1" customWidth="1"/>
    <col min="5" max="5" width="10" style="35" customWidth="1"/>
    <col min="6" max="6" width="10.7109375" style="29" customWidth="1"/>
    <col min="7" max="7" width="9.140625" style="19"/>
    <col min="8" max="8" width="8.5703125" style="25" customWidth="1"/>
    <col min="9" max="9" width="1.140625" style="25" customWidth="1"/>
    <col min="10" max="10" width="9.140625" style="26"/>
    <col min="11" max="11" width="2.7109375" style="29" customWidth="1"/>
    <col min="12" max="12" width="4.85546875" style="29" customWidth="1"/>
    <col min="13" max="13" width="3.42578125" style="29" customWidth="1"/>
    <col min="14" max="14" width="9.140625" style="29"/>
    <col min="15" max="15" width="11.7109375" style="29" customWidth="1"/>
    <col min="16" max="16384" width="9.140625" style="29"/>
  </cols>
  <sheetData>
    <row r="2" spans="1:7" ht="30">
      <c r="B2" s="31" t="s">
        <v>0</v>
      </c>
      <c r="C2" s="31"/>
      <c r="D2" s="31"/>
      <c r="E2" s="31"/>
      <c r="F2" s="31"/>
    </row>
    <row r="3" spans="1:7" ht="20.25">
      <c r="B3" s="169" t="s">
        <v>1</v>
      </c>
      <c r="C3" s="169"/>
      <c r="D3" s="169"/>
      <c r="E3" s="169"/>
    </row>
    <row r="4" spans="1:7" ht="14.25" customHeight="1">
      <c r="B4" s="24"/>
    </row>
    <row r="5" spans="1:7" ht="15.75" thickBot="1">
      <c r="A5" s="63"/>
      <c r="B5" s="170" t="s">
        <v>58</v>
      </c>
      <c r="C5" s="170"/>
      <c r="D5" s="170"/>
      <c r="E5" s="170"/>
      <c r="F5" s="63"/>
    </row>
    <row r="6" spans="1:7" ht="24" customHeight="1" thickBot="1">
      <c r="A6" s="63"/>
      <c r="B6" s="64" t="s">
        <v>41</v>
      </c>
      <c r="C6" s="65" t="s">
        <v>42</v>
      </c>
      <c r="D6" s="65" t="s">
        <v>43</v>
      </c>
      <c r="E6" s="66" t="s">
        <v>44</v>
      </c>
      <c r="F6" s="67"/>
      <c r="G6" s="36"/>
    </row>
    <row r="7" spans="1:7" ht="18.600000000000001" customHeight="1">
      <c r="A7" s="63"/>
      <c r="B7" s="68"/>
      <c r="C7" s="69" t="s">
        <v>59</v>
      </c>
      <c r="D7" s="69" t="s">
        <v>60</v>
      </c>
      <c r="E7" s="81">
        <v>16.042999999999999</v>
      </c>
      <c r="F7" s="70"/>
      <c r="G7" s="38"/>
    </row>
    <row r="8" spans="1:7" ht="18.600000000000001" customHeight="1">
      <c r="A8" s="63"/>
      <c r="B8" s="71"/>
      <c r="C8" s="47" t="s">
        <v>59</v>
      </c>
      <c r="D8" s="47" t="s">
        <v>61</v>
      </c>
      <c r="E8" s="82">
        <v>28.01</v>
      </c>
      <c r="F8" s="70"/>
      <c r="G8" s="38"/>
    </row>
    <row r="9" spans="1:7" ht="18.600000000000001" customHeight="1">
      <c r="A9" s="63"/>
      <c r="B9" s="71"/>
      <c r="C9" s="47" t="s">
        <v>59</v>
      </c>
      <c r="D9" s="47" t="s">
        <v>62</v>
      </c>
      <c r="E9" s="82">
        <v>44.009</v>
      </c>
      <c r="F9" s="70"/>
      <c r="G9" s="38"/>
    </row>
    <row r="10" spans="1:7" ht="18.600000000000001" customHeight="1">
      <c r="A10" s="63"/>
      <c r="B10" s="71"/>
      <c r="C10" s="47" t="s">
        <v>59</v>
      </c>
      <c r="D10" s="47" t="s">
        <v>63</v>
      </c>
      <c r="E10" s="82">
        <v>31.998000000000001</v>
      </c>
      <c r="F10" s="70"/>
      <c r="G10" s="38"/>
    </row>
    <row r="11" spans="1:7" ht="18.600000000000001" customHeight="1">
      <c r="A11" s="63"/>
      <c r="B11" s="71"/>
      <c r="C11" s="47" t="s">
        <v>59</v>
      </c>
      <c r="D11" s="47" t="s">
        <v>64</v>
      </c>
      <c r="E11" s="82">
        <v>2.016</v>
      </c>
      <c r="F11" s="70"/>
      <c r="G11" s="38"/>
    </row>
    <row r="12" spans="1:7" ht="18.600000000000001" customHeight="1">
      <c r="A12" s="63"/>
      <c r="B12" s="71"/>
      <c r="C12" s="47" t="s">
        <v>59</v>
      </c>
      <c r="D12" s="47" t="s">
        <v>65</v>
      </c>
      <c r="E12" s="82">
        <v>28.013999999999999</v>
      </c>
      <c r="F12" s="70"/>
      <c r="G12" s="38"/>
    </row>
    <row r="13" spans="1:7" ht="18.600000000000001" customHeight="1">
      <c r="A13" s="63"/>
      <c r="B13" s="71"/>
      <c r="C13" s="47" t="s">
        <v>59</v>
      </c>
      <c r="D13" s="47" t="s">
        <v>66</v>
      </c>
      <c r="E13" s="82">
        <v>17.030999999999999</v>
      </c>
      <c r="F13" s="70"/>
      <c r="G13" s="38"/>
    </row>
    <row r="14" spans="1:7" ht="18.600000000000001" customHeight="1">
      <c r="A14" s="63"/>
      <c r="B14" s="71"/>
      <c r="C14" s="47" t="s">
        <v>67</v>
      </c>
      <c r="D14" s="47" t="s">
        <v>68</v>
      </c>
      <c r="E14" s="82">
        <v>12.010999999999999</v>
      </c>
      <c r="F14" s="63"/>
    </row>
    <row r="15" spans="1:7" ht="18.600000000000001" customHeight="1">
      <c r="A15" s="63"/>
      <c r="B15" s="71"/>
      <c r="C15" s="47" t="s">
        <v>67</v>
      </c>
      <c r="D15" s="47" t="s">
        <v>69</v>
      </c>
      <c r="E15" s="82">
        <v>1.008</v>
      </c>
      <c r="F15" s="63"/>
    </row>
    <row r="16" spans="1:7" ht="18.600000000000001" customHeight="1">
      <c r="A16" s="63"/>
      <c r="B16" s="71"/>
      <c r="C16" s="47" t="s">
        <v>67</v>
      </c>
      <c r="D16" s="47" t="s">
        <v>70</v>
      </c>
      <c r="E16" s="82">
        <v>15.999000000000001</v>
      </c>
      <c r="F16" s="63"/>
    </row>
    <row r="17" spans="1:15" ht="18.600000000000001" customHeight="1">
      <c r="A17" s="63"/>
      <c r="B17" s="71"/>
      <c r="C17" s="47" t="s">
        <v>67</v>
      </c>
      <c r="D17" s="47" t="s">
        <v>71</v>
      </c>
      <c r="E17" s="82">
        <v>14.007</v>
      </c>
      <c r="F17" s="72"/>
      <c r="G17" s="35"/>
      <c r="H17" s="37"/>
      <c r="I17" s="168"/>
      <c r="J17" s="168"/>
      <c r="K17" s="37"/>
      <c r="L17" s="35"/>
      <c r="M17" s="37"/>
      <c r="N17" s="168"/>
      <c r="O17" s="168"/>
    </row>
    <row r="18" spans="1:15" ht="18.600000000000001" customHeight="1">
      <c r="A18" s="63"/>
      <c r="B18" s="71"/>
      <c r="C18" s="47" t="s">
        <v>72</v>
      </c>
      <c r="D18" s="47" t="s">
        <v>73</v>
      </c>
      <c r="E18" s="83">
        <v>101325</v>
      </c>
      <c r="F18" s="72"/>
      <c r="G18" s="35"/>
      <c r="H18" s="37"/>
      <c r="I18" s="168"/>
      <c r="J18" s="168"/>
      <c r="K18" s="37"/>
      <c r="L18" s="35"/>
      <c r="M18" s="37"/>
      <c r="N18" s="168"/>
      <c r="O18" s="168"/>
    </row>
    <row r="19" spans="1:15" ht="18.600000000000001" customHeight="1">
      <c r="A19" s="63"/>
      <c r="B19" s="71"/>
      <c r="C19" s="47" t="s">
        <v>74</v>
      </c>
      <c r="D19" s="47" t="s">
        <v>75</v>
      </c>
      <c r="E19" s="83">
        <v>8314.4719999999998</v>
      </c>
      <c r="F19" s="72"/>
      <c r="G19" s="35"/>
      <c r="H19" s="37"/>
      <c r="I19" s="168"/>
      <c r="J19" s="168"/>
      <c r="K19" s="37"/>
      <c r="L19" s="35"/>
      <c r="M19" s="37"/>
      <c r="N19" s="168"/>
      <c r="O19" s="168"/>
    </row>
    <row r="20" spans="1:15" ht="18.600000000000001" customHeight="1">
      <c r="A20" s="63"/>
      <c r="B20" s="71"/>
      <c r="C20" s="47" t="s">
        <v>76</v>
      </c>
      <c r="D20" s="47" t="s">
        <v>77</v>
      </c>
      <c r="E20" s="82">
        <v>273.14999999999998</v>
      </c>
      <c r="F20" s="72"/>
      <c r="G20" s="35"/>
      <c r="H20" s="37"/>
      <c r="I20" s="168"/>
      <c r="J20" s="168"/>
      <c r="K20" s="37"/>
      <c r="L20" s="168"/>
      <c r="M20" s="168"/>
    </row>
    <row r="21" spans="1:15" ht="18.600000000000001" customHeight="1">
      <c r="A21" s="63"/>
      <c r="B21" s="71"/>
      <c r="C21" s="47" t="s">
        <v>78</v>
      </c>
      <c r="D21" s="47" t="s">
        <v>79</v>
      </c>
      <c r="E21" s="82">
        <v>0.21</v>
      </c>
      <c r="F21" s="72"/>
      <c r="G21" s="35"/>
      <c r="H21" s="37"/>
      <c r="I21" s="168"/>
      <c r="J21" s="168"/>
      <c r="K21" s="37"/>
      <c r="L21" s="168"/>
      <c r="M21" s="168"/>
    </row>
    <row r="22" spans="1:15" ht="18.600000000000001" customHeight="1">
      <c r="A22" s="63"/>
      <c r="B22" s="71"/>
      <c r="C22" s="47" t="s">
        <v>80</v>
      </c>
      <c r="D22" s="47" t="s">
        <v>81</v>
      </c>
      <c r="E22" s="82">
        <v>28</v>
      </c>
      <c r="F22" s="72"/>
      <c r="G22" s="35"/>
      <c r="H22" s="37"/>
      <c r="I22" s="38"/>
      <c r="J22" s="38"/>
      <c r="K22" s="37"/>
      <c r="L22" s="38"/>
      <c r="M22" s="38"/>
    </row>
    <row r="23" spans="1:15" ht="18.600000000000001" customHeight="1">
      <c r="A23" s="63"/>
      <c r="B23" s="71"/>
      <c r="C23" s="47" t="s">
        <v>82</v>
      </c>
      <c r="D23" s="47" t="s">
        <v>83</v>
      </c>
      <c r="E23" s="84">
        <f>22.414</f>
        <v>22.414000000000001</v>
      </c>
      <c r="F23" s="72"/>
      <c r="G23" s="35"/>
      <c r="H23" s="37"/>
      <c r="I23" s="38"/>
      <c r="J23" s="38"/>
      <c r="K23" s="37"/>
      <c r="L23" s="38"/>
      <c r="M23" s="38"/>
    </row>
    <row r="24" spans="1:15" ht="18.600000000000001" customHeight="1">
      <c r="A24" s="63"/>
      <c r="B24" s="71"/>
      <c r="C24" s="47" t="s">
        <v>84</v>
      </c>
      <c r="D24" s="47" t="s">
        <v>85</v>
      </c>
      <c r="E24" s="82">
        <v>0.71599999999999997</v>
      </c>
      <c r="F24" s="72"/>
      <c r="G24" s="35"/>
      <c r="H24" s="37"/>
      <c r="I24" s="38"/>
      <c r="J24" s="38"/>
      <c r="K24" s="37"/>
      <c r="L24" s="38"/>
      <c r="M24" s="38"/>
    </row>
    <row r="25" spans="1:15" ht="18.600000000000001" customHeight="1">
      <c r="A25" s="63"/>
      <c r="B25" s="71"/>
      <c r="C25" s="47" t="s">
        <v>78</v>
      </c>
      <c r="D25" s="47" t="s">
        <v>86</v>
      </c>
      <c r="E25" s="82">
        <v>1</v>
      </c>
      <c r="F25" s="72"/>
      <c r="G25" s="35"/>
      <c r="H25" s="37"/>
      <c r="I25" s="38"/>
      <c r="J25" s="38"/>
      <c r="K25" s="37"/>
      <c r="L25" s="38"/>
      <c r="M25" s="38"/>
    </row>
    <row r="26" spans="1:15" ht="18.600000000000001" customHeight="1">
      <c r="A26" s="63"/>
      <c r="B26" s="71"/>
      <c r="C26" s="47" t="s">
        <v>78</v>
      </c>
      <c r="D26" s="47" t="s">
        <v>87</v>
      </c>
      <c r="E26" s="82">
        <v>1</v>
      </c>
      <c r="F26" s="72"/>
      <c r="G26" s="35"/>
      <c r="H26" s="37"/>
      <c r="I26" s="38"/>
      <c r="J26" s="38"/>
      <c r="K26" s="37"/>
      <c r="L26" s="38"/>
      <c r="M26" s="38"/>
    </row>
    <row r="27" spans="1:15" ht="18.600000000000001" customHeight="1">
      <c r="A27" s="63"/>
      <c r="B27" s="71"/>
      <c r="C27" s="47" t="s">
        <v>78</v>
      </c>
      <c r="D27" s="47" t="s">
        <v>88</v>
      </c>
      <c r="E27" s="82">
        <v>1</v>
      </c>
      <c r="F27" s="72"/>
      <c r="G27" s="35"/>
      <c r="H27" s="37"/>
      <c r="I27" s="38"/>
      <c r="J27" s="38"/>
      <c r="K27" s="37"/>
      <c r="L27" s="38"/>
      <c r="M27" s="38"/>
    </row>
    <row r="28" spans="1:15" ht="18.600000000000001" customHeight="1">
      <c r="A28" s="63"/>
      <c r="B28" s="71"/>
      <c r="C28" s="47" t="s">
        <v>78</v>
      </c>
      <c r="D28" s="47" t="s">
        <v>89</v>
      </c>
      <c r="E28" s="82">
        <v>4</v>
      </c>
      <c r="F28" s="72"/>
      <c r="G28" s="35"/>
      <c r="H28" s="37"/>
      <c r="I28" s="38"/>
      <c r="J28" s="38"/>
      <c r="K28" s="37"/>
      <c r="L28" s="38"/>
      <c r="M28" s="38"/>
    </row>
    <row r="29" spans="1:15" ht="18.600000000000001" customHeight="1">
      <c r="A29" s="63"/>
      <c r="B29" s="71"/>
      <c r="C29" s="47" t="s">
        <v>78</v>
      </c>
      <c r="D29" s="47" t="s">
        <v>90</v>
      </c>
      <c r="E29" s="82">
        <v>2</v>
      </c>
      <c r="F29" s="72"/>
      <c r="G29" s="35"/>
      <c r="H29" s="37"/>
      <c r="I29" s="38"/>
      <c r="J29" s="38"/>
      <c r="K29" s="37"/>
      <c r="L29" s="38"/>
      <c r="M29" s="38"/>
    </row>
    <row r="30" spans="1:15" ht="18.600000000000001" customHeight="1">
      <c r="A30" s="63"/>
      <c r="B30" s="71"/>
      <c r="C30" s="47" t="s">
        <v>78</v>
      </c>
      <c r="D30" s="47" t="s">
        <v>91</v>
      </c>
      <c r="E30" s="82">
        <v>3</v>
      </c>
      <c r="F30" s="72"/>
      <c r="G30" s="35"/>
      <c r="H30" s="37"/>
      <c r="I30" s="38"/>
      <c r="J30" s="38"/>
      <c r="K30" s="37"/>
      <c r="L30" s="38"/>
      <c r="M30" s="38"/>
    </row>
    <row r="31" spans="1:15" ht="18.600000000000001" customHeight="1">
      <c r="A31" s="63"/>
      <c r="B31" s="71"/>
      <c r="C31" s="47" t="s">
        <v>78</v>
      </c>
      <c r="D31" s="47" t="s">
        <v>92</v>
      </c>
      <c r="E31" s="82">
        <v>1</v>
      </c>
      <c r="F31" s="72"/>
      <c r="G31" s="35"/>
      <c r="H31" s="37"/>
      <c r="I31" s="38"/>
      <c r="J31" s="38"/>
      <c r="K31" s="37"/>
      <c r="L31" s="38"/>
      <c r="M31" s="38"/>
    </row>
    <row r="32" spans="1:15" ht="18.600000000000001" customHeight="1">
      <c r="A32" s="63"/>
      <c r="B32" s="71"/>
      <c r="C32" s="47" t="s">
        <v>78</v>
      </c>
      <c r="D32" s="47" t="s">
        <v>93</v>
      </c>
      <c r="E32" s="82">
        <v>2</v>
      </c>
      <c r="F32" s="72"/>
      <c r="G32" s="35"/>
      <c r="H32" s="37"/>
      <c r="I32" s="38"/>
      <c r="J32" s="38"/>
      <c r="K32" s="37"/>
      <c r="L32" s="38"/>
      <c r="M32" s="38"/>
    </row>
    <row r="33" spans="1:13" ht="18.600000000000001" customHeight="1">
      <c r="A33" s="63"/>
      <c r="B33" s="71"/>
      <c r="C33" s="47" t="s">
        <v>78</v>
      </c>
      <c r="D33" s="47" t="s">
        <v>94</v>
      </c>
      <c r="E33" s="82">
        <v>2</v>
      </c>
      <c r="F33" s="72"/>
      <c r="G33" s="35"/>
      <c r="H33" s="37"/>
      <c r="I33" s="38"/>
      <c r="J33" s="38"/>
      <c r="K33" s="37"/>
      <c r="L33" s="38"/>
      <c r="M33" s="38"/>
    </row>
    <row r="34" spans="1:13" ht="18.600000000000001" customHeight="1">
      <c r="A34" s="63"/>
      <c r="B34" s="71"/>
      <c r="C34" s="47" t="s">
        <v>78</v>
      </c>
      <c r="D34" s="47" t="s">
        <v>95</v>
      </c>
      <c r="E34" s="82">
        <v>1</v>
      </c>
      <c r="F34" s="72"/>
      <c r="G34" s="35"/>
      <c r="H34" s="37"/>
      <c r="I34" s="38"/>
      <c r="J34" s="38"/>
      <c r="K34" s="37"/>
      <c r="L34" s="38"/>
      <c r="M34" s="38"/>
    </row>
    <row r="35" spans="1:13" ht="18.600000000000001" customHeight="1" thickBot="1">
      <c r="A35" s="63"/>
      <c r="B35" s="73"/>
      <c r="C35" s="51" t="s">
        <v>78</v>
      </c>
      <c r="D35" s="51" t="s">
        <v>96</v>
      </c>
      <c r="E35" s="85">
        <v>2</v>
      </c>
      <c r="F35" s="72"/>
      <c r="G35" s="35"/>
      <c r="H35" s="37"/>
      <c r="I35" s="38"/>
      <c r="J35" s="38"/>
      <c r="K35" s="37"/>
      <c r="L35" s="38"/>
      <c r="M35" s="38"/>
    </row>
    <row r="36" spans="1:13" ht="42" customHeight="1">
      <c r="B36" s="34"/>
    </row>
    <row r="37" spans="1:13" ht="59.25" customHeight="1"/>
    <row r="38" spans="1:13" ht="46.5" customHeight="1"/>
    <row r="39" spans="1:13" ht="46.5" customHeight="1"/>
    <row r="40" spans="1:13" ht="68.25" customHeight="1">
      <c r="J40" s="19"/>
    </row>
    <row r="41" spans="1:13" ht="53.25" customHeight="1"/>
    <row r="42" spans="1:13" ht="64.5" customHeight="1">
      <c r="L42" s="19"/>
    </row>
    <row r="43" spans="1:13" ht="54" customHeight="1"/>
    <row r="44" spans="1:13" ht="42" customHeight="1">
      <c r="B44" s="34"/>
    </row>
    <row r="45" spans="1:13" ht="39" customHeight="1"/>
    <row r="46" spans="1:13" ht="42" customHeight="1">
      <c r="B46" s="34"/>
    </row>
    <row r="47" spans="1:13" ht="33.75" customHeight="1"/>
    <row r="48" spans="1:13" ht="42" customHeight="1">
      <c r="B48" s="34"/>
    </row>
    <row r="49" spans="2:15" ht="57.75" customHeight="1"/>
    <row r="50" spans="2:15" ht="42" customHeight="1">
      <c r="B50" s="34"/>
    </row>
    <row r="51" spans="2:15" ht="55.5" customHeight="1">
      <c r="N51" s="35"/>
      <c r="O51" s="19"/>
    </row>
  </sheetData>
  <mergeCells count="12">
    <mergeCell ref="B5:E5"/>
    <mergeCell ref="B3:E3"/>
    <mergeCell ref="I20:J20"/>
    <mergeCell ref="I21:J21"/>
    <mergeCell ref="I17:J17"/>
    <mergeCell ref="I18:J18"/>
    <mergeCell ref="I19:J19"/>
    <mergeCell ref="N17:O17"/>
    <mergeCell ref="N18:O18"/>
    <mergeCell ref="N19:O19"/>
    <mergeCell ref="L20:M20"/>
    <mergeCell ref="L21:M21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B52C-828F-460D-A55D-34A11BF73766}">
  <sheetPr>
    <tabColor theme="8" tint="0.79998168889431442"/>
  </sheetPr>
  <dimension ref="B2:O18"/>
  <sheetViews>
    <sheetView zoomScale="85" zoomScaleNormal="85" workbookViewId="0"/>
  </sheetViews>
  <sheetFormatPr defaultColWidth="9.140625" defaultRowHeight="12.75"/>
  <cols>
    <col min="1" max="1" width="4" style="27" customWidth="1"/>
    <col min="2" max="2" width="76.28515625" style="33" customWidth="1"/>
    <col min="3" max="3" width="2.140625" style="19" bestFit="1" customWidth="1"/>
    <col min="4" max="4" width="9" style="20" bestFit="1" customWidth="1"/>
    <col min="5" max="5" width="8.28515625" style="21" bestFit="1" customWidth="1"/>
    <col min="6" max="6" width="11.7109375" style="27" customWidth="1"/>
    <col min="7" max="16384" width="9.140625" style="27"/>
  </cols>
  <sheetData>
    <row r="2" spans="2:15" ht="30"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2:15" ht="20.25">
      <c r="B3" s="169" t="s">
        <v>1</v>
      </c>
      <c r="C3" s="169"/>
      <c r="D3" s="169"/>
    </row>
    <row r="4" spans="2:15" ht="20.25">
      <c r="B4" s="22"/>
      <c r="C4" s="22"/>
      <c r="D4" s="22"/>
      <c r="E4" s="22"/>
      <c r="I4" s="28"/>
    </row>
    <row r="5" spans="2:15" ht="18.600000000000001" customHeight="1">
      <c r="B5" s="23" t="s">
        <v>97</v>
      </c>
      <c r="C5" s="105"/>
      <c r="D5" s="106"/>
      <c r="E5" s="107"/>
    </row>
    <row r="6" spans="2:15" ht="18" customHeight="1" thickBot="1">
      <c r="B6" s="23" t="s">
        <v>98</v>
      </c>
      <c r="C6" s="105"/>
      <c r="D6" s="106"/>
      <c r="E6" s="107"/>
    </row>
    <row r="7" spans="2:15" ht="36" customHeight="1" thickBot="1">
      <c r="B7" s="171" t="s">
        <v>99</v>
      </c>
      <c r="C7" s="172"/>
      <c r="D7" s="172"/>
      <c r="E7" s="173"/>
    </row>
    <row r="8" spans="2:15" ht="57" customHeight="1" thickBot="1">
      <c r="B8" s="118" t="s">
        <v>100</v>
      </c>
      <c r="C8" s="109" t="s">
        <v>10</v>
      </c>
      <c r="D8" s="110">
        <v>1203.109940767265</v>
      </c>
      <c r="E8" s="111" t="s">
        <v>11</v>
      </c>
    </row>
    <row r="9" spans="2:15" ht="5.45" customHeight="1" thickBot="1">
      <c r="B9" s="112"/>
      <c r="C9" s="113"/>
      <c r="D9" s="114"/>
      <c r="E9" s="113"/>
    </row>
    <row r="10" spans="2:15" ht="36" customHeight="1" thickBot="1">
      <c r="B10" s="171" t="s">
        <v>101</v>
      </c>
      <c r="C10" s="172"/>
      <c r="D10" s="172"/>
      <c r="E10" s="173"/>
    </row>
    <row r="11" spans="2:15" ht="57" customHeight="1" thickBot="1">
      <c r="B11" s="118" t="s">
        <v>102</v>
      </c>
      <c r="C11" s="113" t="s">
        <v>10</v>
      </c>
      <c r="D11" s="115">
        <v>393.8</v>
      </c>
      <c r="E11" s="116" t="s">
        <v>11</v>
      </c>
      <c r="O11" s="44"/>
    </row>
    <row r="12" spans="2:15" s="19" customFormat="1" ht="6" customHeight="1" thickBot="1">
      <c r="B12" s="117"/>
      <c r="C12" s="105"/>
      <c r="D12" s="106"/>
      <c r="E12" s="10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2:15" ht="36.6" customHeight="1" thickBot="1">
      <c r="B13" s="171" t="s">
        <v>103</v>
      </c>
      <c r="C13" s="172"/>
      <c r="D13" s="172"/>
      <c r="E13" s="173"/>
    </row>
    <row r="14" spans="2:15" ht="60.75" thickBot="1">
      <c r="B14" s="118" t="s">
        <v>104</v>
      </c>
      <c r="C14" s="113" t="s">
        <v>10</v>
      </c>
      <c r="D14" s="115">
        <v>26.966499999999996</v>
      </c>
      <c r="E14" s="116" t="s">
        <v>59</v>
      </c>
    </row>
    <row r="15" spans="2:15" s="19" customFormat="1">
      <c r="B15" s="44"/>
      <c r="D15" s="20"/>
      <c r="E15" s="21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8" spans="2:15" s="19" customFormat="1">
      <c r="B18" s="44"/>
      <c r="D18" s="20"/>
      <c r="E18" s="21"/>
      <c r="F18" s="27"/>
      <c r="G18" s="27"/>
      <c r="H18" s="27"/>
      <c r="I18" s="27"/>
      <c r="J18" s="27"/>
      <c r="K18" s="27"/>
      <c r="L18" s="27"/>
      <c r="M18" s="27"/>
      <c r="N18" s="27"/>
      <c r="O18" s="27"/>
    </row>
  </sheetData>
  <mergeCells count="4">
    <mergeCell ref="B13:E13"/>
    <mergeCell ref="B3:D3"/>
    <mergeCell ref="B7:E7"/>
    <mergeCell ref="B10:E10"/>
  </mergeCells>
  <pageMargins left="0.75" right="0.75" top="1" bottom="1" header="0.49212598499999999" footer="0.4921259849999999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2:K21"/>
  <sheetViews>
    <sheetView zoomScale="85" zoomScaleNormal="85" workbookViewId="0"/>
  </sheetViews>
  <sheetFormatPr defaultColWidth="9.140625" defaultRowHeight="12.75"/>
  <cols>
    <col min="1" max="1" width="4" style="2" customWidth="1"/>
    <col min="2" max="2" width="25.7109375" style="6" customWidth="1"/>
    <col min="3" max="3" width="2.140625" style="3" bestFit="1" customWidth="1"/>
    <col min="4" max="4" width="6.28515625" style="4" bestFit="1" customWidth="1"/>
    <col min="5" max="5" width="2.5703125" style="5" bestFit="1" customWidth="1"/>
    <col min="6" max="6" width="11.7109375" style="2" customWidth="1"/>
    <col min="7" max="7" width="10.140625" style="2" customWidth="1"/>
    <col min="8" max="8" width="1.7109375" style="2" bestFit="1" customWidth="1"/>
    <col min="9" max="9" width="27.140625" style="18" customWidth="1"/>
    <col min="10" max="16384" width="9.140625" style="2"/>
  </cols>
  <sheetData>
    <row r="2" spans="1:11" s="27" customFormat="1" ht="30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s="27" customFormat="1" ht="20.25">
      <c r="B3" s="169" t="s">
        <v>1</v>
      </c>
      <c r="C3" s="169"/>
      <c r="D3" s="169"/>
      <c r="E3" s="169"/>
      <c r="F3" s="21"/>
    </row>
    <row r="4" spans="1:11" s="27" customFormat="1" ht="20.25">
      <c r="B4" s="22"/>
      <c r="C4" s="22"/>
      <c r="D4" s="22"/>
      <c r="E4" s="22"/>
      <c r="I4" s="28"/>
    </row>
    <row r="5" spans="1:11" s="27" customFormat="1" ht="18" customHeight="1" thickBot="1">
      <c r="A5" s="120"/>
      <c r="B5" s="23" t="s">
        <v>105</v>
      </c>
      <c r="C5" s="119"/>
      <c r="D5" s="106"/>
      <c r="E5" s="107"/>
      <c r="F5" s="120"/>
      <c r="G5" s="120"/>
      <c r="H5" s="120"/>
      <c r="I5" s="128"/>
      <c r="J5" s="120"/>
    </row>
    <row r="6" spans="1:11" s="29" customFormat="1" ht="18" customHeight="1" thickBot="1">
      <c r="A6" s="63"/>
      <c r="B6" s="174" t="s">
        <v>106</v>
      </c>
      <c r="C6" s="175"/>
      <c r="D6" s="175"/>
      <c r="E6" s="176"/>
      <c r="F6" s="63"/>
      <c r="G6" s="30"/>
      <c r="H6" s="30"/>
      <c r="I6" s="160"/>
      <c r="J6" s="63"/>
    </row>
    <row r="7" spans="1:11" ht="35.450000000000003" customHeight="1" thickBot="1">
      <c r="A7" s="120"/>
      <c r="B7" s="159"/>
      <c r="C7" s="109" t="s">
        <v>10</v>
      </c>
      <c r="D7" s="150">
        <f>(1-F_CH4_EG_m/F_CH4_RG_m)*100</f>
        <v>97.620272779259992</v>
      </c>
      <c r="E7" s="143" t="s">
        <v>20</v>
      </c>
      <c r="F7" s="16"/>
      <c r="G7" s="17"/>
      <c r="H7" s="161"/>
      <c r="I7" s="162"/>
      <c r="J7" s="120"/>
    </row>
    <row r="8" spans="1:11" ht="7.15" customHeight="1">
      <c r="A8" s="120"/>
      <c r="B8" s="126"/>
      <c r="C8" s="109"/>
      <c r="D8" s="127"/>
      <c r="E8" s="109"/>
      <c r="F8" s="120"/>
      <c r="G8" s="17"/>
      <c r="H8" s="161"/>
      <c r="I8" s="162"/>
      <c r="J8" s="120"/>
    </row>
    <row r="9" spans="1:11" ht="42.6" customHeight="1">
      <c r="A9" s="120"/>
      <c r="B9" s="124"/>
      <c r="C9" s="105"/>
      <c r="D9" s="106"/>
      <c r="E9" s="107"/>
      <c r="F9" s="120"/>
      <c r="G9" s="163"/>
      <c r="H9" s="161"/>
      <c r="I9" s="162"/>
      <c r="J9" s="120"/>
    </row>
    <row r="10" spans="1:11" ht="22.15" customHeight="1">
      <c r="A10" s="120"/>
      <c r="B10" s="128"/>
      <c r="C10" s="105"/>
      <c r="D10" s="106"/>
      <c r="E10" s="107"/>
      <c r="F10" s="120"/>
      <c r="G10" s="120"/>
      <c r="H10" s="120"/>
      <c r="I10" s="70"/>
      <c r="J10" s="120"/>
    </row>
    <row r="11" spans="1:11" ht="14.25">
      <c r="A11" s="120"/>
      <c r="B11" s="128"/>
      <c r="C11" s="105"/>
      <c r="D11" s="106"/>
      <c r="E11" s="107"/>
      <c r="F11" s="120"/>
      <c r="G11" s="120"/>
      <c r="H11" s="120"/>
      <c r="I11" s="70"/>
      <c r="J11" s="120"/>
    </row>
    <row r="12" spans="1:11" ht="14.25">
      <c r="A12" s="120"/>
      <c r="B12" s="16"/>
      <c r="C12" s="105"/>
      <c r="D12" s="106"/>
      <c r="E12" s="107"/>
      <c r="F12" s="120"/>
      <c r="G12" s="120"/>
      <c r="H12" s="120"/>
      <c r="I12" s="70"/>
      <c r="J12" s="120"/>
    </row>
    <row r="13" spans="1:11" ht="14.25">
      <c r="A13" s="120"/>
      <c r="B13" s="128"/>
      <c r="C13" s="105"/>
      <c r="D13" s="106"/>
      <c r="E13" s="107"/>
      <c r="F13" s="120"/>
      <c r="G13" s="120"/>
      <c r="H13" s="120"/>
      <c r="I13" s="70"/>
      <c r="J13" s="120"/>
    </row>
    <row r="14" spans="1:11" ht="14.25">
      <c r="A14" s="120"/>
      <c r="B14" s="128"/>
      <c r="C14" s="105"/>
      <c r="D14" s="106"/>
      <c r="E14" s="107"/>
      <c r="F14" s="120"/>
      <c r="G14" s="120"/>
      <c r="H14" s="120"/>
      <c r="I14" s="70"/>
      <c r="J14" s="120"/>
    </row>
    <row r="15" spans="1:11" ht="14.25">
      <c r="A15" s="120"/>
      <c r="B15" s="16"/>
      <c r="C15" s="105"/>
      <c r="D15" s="106"/>
      <c r="E15" s="107"/>
      <c r="F15" s="120"/>
      <c r="G15" s="120"/>
      <c r="H15" s="120"/>
      <c r="I15" s="70"/>
      <c r="J15" s="120"/>
    </row>
    <row r="16" spans="1:11" ht="14.25">
      <c r="A16" s="120"/>
      <c r="B16" s="128"/>
      <c r="C16" s="105"/>
      <c r="D16" s="106"/>
      <c r="E16" s="107"/>
      <c r="F16" s="120"/>
      <c r="G16" s="120"/>
      <c r="H16" s="120"/>
      <c r="I16" s="70"/>
      <c r="J16" s="120"/>
    </row>
    <row r="17" spans="1:10" ht="14.25">
      <c r="A17" s="120"/>
      <c r="B17" s="16"/>
      <c r="C17" s="105"/>
      <c r="D17" s="106"/>
      <c r="E17" s="107"/>
      <c r="F17" s="120"/>
      <c r="G17" s="120"/>
      <c r="H17" s="120"/>
      <c r="I17" s="70"/>
      <c r="J17" s="120"/>
    </row>
    <row r="18" spans="1:10" ht="14.25">
      <c r="A18" s="120"/>
      <c r="B18" s="128"/>
      <c r="C18" s="105"/>
      <c r="D18" s="106"/>
      <c r="E18" s="107"/>
      <c r="F18" s="120"/>
      <c r="G18" s="120"/>
      <c r="H18" s="120"/>
      <c r="I18" s="70"/>
      <c r="J18" s="120"/>
    </row>
    <row r="19" spans="1:10" ht="14.25">
      <c r="A19" s="120"/>
      <c r="B19" s="128"/>
      <c r="C19" s="105"/>
      <c r="D19" s="106"/>
      <c r="E19" s="107"/>
      <c r="F19" s="120"/>
      <c r="G19" s="120"/>
      <c r="H19" s="120"/>
      <c r="I19" s="70"/>
      <c r="J19" s="120"/>
    </row>
    <row r="20" spans="1:10" ht="14.25">
      <c r="A20" s="120"/>
      <c r="B20" s="128"/>
      <c r="C20" s="105"/>
      <c r="D20" s="106"/>
      <c r="E20" s="107"/>
      <c r="F20" s="120"/>
      <c r="G20" s="120"/>
      <c r="H20" s="120"/>
      <c r="I20" s="70"/>
      <c r="J20" s="120"/>
    </row>
    <row r="21" spans="1:10" ht="14.25">
      <c r="A21" s="120"/>
      <c r="B21" s="128"/>
      <c r="C21" s="105"/>
      <c r="D21" s="106"/>
      <c r="E21" s="107"/>
      <c r="F21" s="120"/>
      <c r="G21" s="120"/>
      <c r="H21" s="120"/>
      <c r="I21" s="70"/>
      <c r="J21" s="120"/>
    </row>
  </sheetData>
  <mergeCells count="2">
    <mergeCell ref="B3:E3"/>
    <mergeCell ref="B6:E6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K22"/>
  <sheetViews>
    <sheetView zoomScale="85" zoomScaleNormal="85" workbookViewId="0"/>
  </sheetViews>
  <sheetFormatPr defaultColWidth="9.140625" defaultRowHeight="12.75"/>
  <cols>
    <col min="1" max="1" width="4" style="27" customWidth="1"/>
    <col min="2" max="2" width="37.140625" style="33" customWidth="1"/>
    <col min="3" max="3" width="2.140625" style="19" bestFit="1" customWidth="1"/>
    <col min="4" max="4" width="6.85546875" style="20" customWidth="1"/>
    <col min="5" max="5" width="5.140625" style="21" bestFit="1" customWidth="1"/>
    <col min="6" max="6" width="11.7109375" style="27" customWidth="1"/>
    <col min="7" max="16384" width="9.140625" style="27"/>
  </cols>
  <sheetData>
    <row r="2" spans="2:11" ht="30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ht="20.25">
      <c r="B3" s="169" t="s">
        <v>1</v>
      </c>
      <c r="C3" s="169"/>
      <c r="D3" s="169"/>
      <c r="E3" s="169"/>
      <c r="F3" s="21"/>
    </row>
    <row r="4" spans="2:11" ht="20.25">
      <c r="B4" s="22"/>
      <c r="C4" s="22"/>
      <c r="D4" s="22"/>
      <c r="E4" s="22"/>
      <c r="I4" s="28"/>
    </row>
    <row r="5" spans="2:11" ht="18" customHeight="1" thickBot="1">
      <c r="B5" s="23" t="s">
        <v>107</v>
      </c>
      <c r="C5" s="119"/>
      <c r="D5" s="106"/>
      <c r="E5" s="107"/>
    </row>
    <row r="6" spans="2:11" s="29" customFormat="1" ht="16.899999999999999" customHeight="1" thickBot="1">
      <c r="B6" s="174" t="s">
        <v>108</v>
      </c>
      <c r="C6" s="175"/>
      <c r="D6" s="175"/>
      <c r="E6" s="176"/>
    </row>
    <row r="7" spans="2:11" ht="37.15" customHeight="1" thickBot="1">
      <c r="B7" s="125"/>
      <c r="C7" s="109" t="s">
        <v>10</v>
      </c>
      <c r="D7" s="142">
        <f>V_EG_m*fc_CH4_EG_m/1000000</f>
        <v>9.3713657952741762</v>
      </c>
      <c r="E7" s="143" t="s">
        <v>11</v>
      </c>
    </row>
    <row r="8" spans="2:11" ht="6.6" customHeight="1">
      <c r="B8" s="126"/>
      <c r="C8" s="109"/>
      <c r="D8" s="127"/>
      <c r="E8" s="109"/>
    </row>
    <row r="9" spans="2:11" ht="14.25">
      <c r="B9" s="128"/>
      <c r="C9" s="105"/>
      <c r="D9" s="106"/>
      <c r="E9" s="107"/>
    </row>
    <row r="12" spans="2:11">
      <c r="B12" s="45"/>
    </row>
    <row r="15" spans="2:11" ht="15">
      <c r="B15" s="11"/>
    </row>
    <row r="22" spans="2:2">
      <c r="B22" s="44"/>
    </row>
  </sheetData>
  <mergeCells count="2">
    <mergeCell ref="B6:E6"/>
    <mergeCell ref="B3:E3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7"/>
  <sheetViews>
    <sheetView zoomScale="85" zoomScaleNormal="85" workbookViewId="0"/>
  </sheetViews>
  <sheetFormatPr defaultColWidth="9.140625" defaultRowHeight="12.75"/>
  <cols>
    <col min="1" max="1" width="4" style="41" customWidth="1"/>
    <col min="2" max="2" width="23.85546875" style="42" customWidth="1"/>
    <col min="3" max="3" width="2.140625" style="39" bestFit="1" customWidth="1"/>
    <col min="4" max="4" width="9" style="40" bestFit="1" customWidth="1"/>
    <col min="5" max="5" width="6.7109375" style="40" bestFit="1" customWidth="1"/>
    <col min="6" max="6" width="15.7109375" style="41" customWidth="1"/>
    <col min="7" max="16384" width="9.140625" style="41"/>
  </cols>
  <sheetData>
    <row r="2" spans="2:14" s="27" customFormat="1" ht="30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s="27" customFormat="1" ht="20.25">
      <c r="B3" s="169" t="s">
        <v>1</v>
      </c>
      <c r="C3" s="169"/>
      <c r="D3" s="169"/>
      <c r="E3" s="169"/>
      <c r="F3" s="21"/>
    </row>
    <row r="4" spans="2:14" s="27" customFormat="1" ht="20.25">
      <c r="B4" s="22"/>
      <c r="C4" s="22"/>
      <c r="D4" s="22"/>
      <c r="E4" s="22"/>
      <c r="I4" s="28"/>
    </row>
    <row r="5" spans="2:14" s="43" customFormat="1" ht="17.45" customHeight="1" thickBot="1">
      <c r="B5" s="23" t="s">
        <v>109</v>
      </c>
      <c r="C5" s="19"/>
      <c r="D5" s="25"/>
      <c r="E5" s="25"/>
    </row>
    <row r="6" spans="2:14" s="43" customFormat="1" ht="17.25" customHeight="1" thickBot="1">
      <c r="B6" s="153" t="s">
        <v>110</v>
      </c>
      <c r="C6" s="154"/>
      <c r="D6" s="154"/>
      <c r="E6" s="155"/>
      <c r="F6" s="129"/>
    </row>
    <row r="7" spans="2:14" ht="44.25" customHeight="1" thickBot="1">
      <c r="B7" s="156"/>
      <c r="C7" s="113" t="s">
        <v>10</v>
      </c>
      <c r="D7" s="157">
        <f>Q_EG_m*M_RG_m</f>
        <v>9371.365795274176</v>
      </c>
      <c r="E7" s="158" t="s">
        <v>111</v>
      </c>
      <c r="F7" s="130"/>
    </row>
  </sheetData>
  <mergeCells count="1">
    <mergeCell ref="B3:E3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1377-976D-4427-8F7F-385ACF22A39A}">
  <sheetPr>
    <tabColor theme="9" tint="0.79998168889431442"/>
  </sheetPr>
  <dimension ref="A2:K36"/>
  <sheetViews>
    <sheetView zoomScale="85" zoomScaleNormal="85" workbookViewId="0"/>
  </sheetViews>
  <sheetFormatPr defaultColWidth="9.140625" defaultRowHeight="12.75"/>
  <cols>
    <col min="1" max="1" width="4" style="27" customWidth="1"/>
    <col min="2" max="2" width="68.5703125" style="33" customWidth="1"/>
    <col min="3" max="3" width="2.140625" style="19" bestFit="1" customWidth="1"/>
    <col min="4" max="4" width="8.42578125" style="20" bestFit="1" customWidth="1"/>
    <col min="5" max="5" width="19.7109375" style="20" customWidth="1"/>
    <col min="6" max="6" width="15.7109375" style="27" customWidth="1"/>
    <col min="7" max="7" width="84.28515625" style="33" customWidth="1"/>
    <col min="8" max="8" width="2.28515625" style="19" bestFit="1" customWidth="1"/>
    <col min="9" max="9" width="6.28515625" style="20" bestFit="1" customWidth="1"/>
    <col min="10" max="10" width="24.42578125" style="21" bestFit="1" customWidth="1"/>
    <col min="11" max="16384" width="9.140625" style="27"/>
  </cols>
  <sheetData>
    <row r="2" spans="1:11" ht="30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20.25">
      <c r="B3" s="169" t="s">
        <v>1</v>
      </c>
      <c r="C3" s="169"/>
      <c r="D3" s="169"/>
      <c r="E3" s="169"/>
      <c r="F3" s="21"/>
      <c r="G3" s="27"/>
      <c r="H3" s="27"/>
      <c r="I3" s="27"/>
      <c r="J3" s="27"/>
    </row>
    <row r="4" spans="1:11" ht="20.25">
      <c r="B4" s="22"/>
      <c r="C4" s="22"/>
      <c r="D4" s="22"/>
      <c r="E4" s="22"/>
      <c r="G4" s="27"/>
      <c r="H4" s="27"/>
      <c r="I4" s="28"/>
      <c r="J4" s="27"/>
    </row>
    <row r="5" spans="1:11" s="29" customFormat="1" ht="19.149999999999999" customHeight="1" thickBot="1">
      <c r="B5" s="23" t="s">
        <v>112</v>
      </c>
      <c r="C5" s="19"/>
      <c r="D5" s="25"/>
      <c r="E5" s="25"/>
      <c r="G5" s="34"/>
      <c r="H5" s="19"/>
      <c r="I5" s="25"/>
      <c r="J5" s="26"/>
    </row>
    <row r="6" spans="1:11" s="29" customFormat="1" ht="17.25" customHeight="1" thickBot="1">
      <c r="A6" s="63"/>
      <c r="B6" s="177" t="s">
        <v>113</v>
      </c>
      <c r="C6" s="178"/>
      <c r="D6" s="178"/>
      <c r="E6" s="179"/>
      <c r="F6" s="63"/>
      <c r="G6" s="174" t="s">
        <v>114</v>
      </c>
      <c r="H6" s="175"/>
      <c r="I6" s="175"/>
      <c r="J6" s="176"/>
    </row>
    <row r="7" spans="1:11" ht="43.9" customHeight="1" thickBot="1">
      <c r="A7" s="120"/>
      <c r="B7" s="108"/>
      <c r="C7" s="113" t="s">
        <v>10</v>
      </c>
      <c r="D7" s="144">
        <f>Q_O2_EG_m+Q_N2_EG_m+Q_CO2_EG_m</f>
        <v>7.7892846511580895</v>
      </c>
      <c r="E7" s="145" t="s">
        <v>115</v>
      </c>
      <c r="F7" s="120"/>
      <c r="G7" s="131"/>
      <c r="H7" s="132" t="s">
        <v>10</v>
      </c>
      <c r="I7" s="146">
        <f>MR_C_RG_m/AM_C*MV_n</f>
        <v>0.74806148369272996</v>
      </c>
      <c r="J7" s="147" t="s">
        <v>116</v>
      </c>
    </row>
    <row r="8" spans="1:11" ht="5.45" customHeight="1" thickBot="1">
      <c r="A8" s="120"/>
      <c r="B8" s="112"/>
      <c r="C8" s="113"/>
      <c r="D8" s="114"/>
      <c r="E8" s="114"/>
      <c r="F8" s="120"/>
      <c r="G8" s="112"/>
      <c r="H8" s="113"/>
      <c r="I8" s="114"/>
      <c r="J8" s="113"/>
    </row>
    <row r="9" spans="1:11" s="29" customFormat="1" ht="17.25" customHeight="1" thickBot="1">
      <c r="A9" s="63"/>
      <c r="B9" s="177" t="s">
        <v>117</v>
      </c>
      <c r="C9" s="178"/>
      <c r="D9" s="178"/>
      <c r="E9" s="179"/>
      <c r="F9" s="63"/>
      <c r="G9" s="177" t="s">
        <v>118</v>
      </c>
      <c r="H9" s="178"/>
      <c r="I9" s="178"/>
      <c r="J9" s="179"/>
    </row>
    <row r="10" spans="1:11" ht="53.45" customHeight="1" thickBot="1">
      <c r="A10" s="120"/>
      <c r="B10" s="108"/>
      <c r="C10" s="113" t="s">
        <v>10</v>
      </c>
      <c r="D10" s="144">
        <f>n_O2_EG_m*MV_n</f>
        <v>0.77892846511580904</v>
      </c>
      <c r="E10" s="145" t="s">
        <v>115</v>
      </c>
      <c r="F10" s="120"/>
      <c r="G10" s="12"/>
      <c r="H10" s="113" t="s">
        <v>10</v>
      </c>
      <c r="I10" s="148">
        <f>v_O2_EG_m/(1-(v_O2_EG_m/v_O2_air)) * (MR_C_RG_m/AM_C + MR_N_RG_m/(2*AM_N)+((1-v_O2_air)/v_O2_air)*F_O2_RG_m)</f>
        <v>3.4751872272499734E-2</v>
      </c>
      <c r="J10" s="147" t="s">
        <v>119</v>
      </c>
    </row>
    <row r="11" spans="1:11" ht="5.45" customHeight="1" thickBot="1">
      <c r="A11" s="120"/>
      <c r="B11" s="112"/>
      <c r="C11" s="113"/>
      <c r="D11" s="114"/>
      <c r="E11" s="114"/>
      <c r="F11" s="120"/>
      <c r="G11" s="112"/>
      <c r="H11" s="113"/>
      <c r="I11" s="114"/>
      <c r="J11" s="113"/>
    </row>
    <row r="12" spans="1:11" s="29" customFormat="1" ht="17.25" customHeight="1" thickBot="1">
      <c r="A12" s="63"/>
      <c r="B12" s="177" t="s">
        <v>120</v>
      </c>
      <c r="C12" s="178"/>
      <c r="D12" s="178"/>
      <c r="E12" s="179"/>
      <c r="F12" s="63"/>
      <c r="G12" s="177" t="s">
        <v>121</v>
      </c>
      <c r="H12" s="178"/>
      <c r="I12" s="178"/>
      <c r="J12" s="179"/>
    </row>
    <row r="13" spans="1:11" ht="48" customHeight="1" thickBot="1">
      <c r="A13" s="120"/>
      <c r="B13" s="133"/>
      <c r="C13" s="113" t="s">
        <v>10</v>
      </c>
      <c r="D13" s="144">
        <f>MV_n*(MR_N_RG_m/(2*AM_N)+((1-v_O2_air)/v_O2_air)*(F_O2_RG_m+n_O2_EG_m))</f>
        <v>6.2622947023495508</v>
      </c>
      <c r="E13" s="145" t="s">
        <v>115</v>
      </c>
      <c r="F13" s="120"/>
      <c r="G13" s="134"/>
      <c r="H13" s="135" t="s">
        <v>10</v>
      </c>
      <c r="I13" s="149">
        <f>MR_C_RG_m / AM_C
+
MR_H_RG_m / (4*AM_H)
-
MR_O_RG_m / (2*AM_O)</f>
        <v>3.9122615096508641E-2</v>
      </c>
      <c r="J13" s="147" t="s">
        <v>119</v>
      </c>
    </row>
    <row r="14" spans="1:11" ht="6" customHeight="1">
      <c r="H14" s="33"/>
      <c r="I14" s="33"/>
      <c r="J14" s="33"/>
    </row>
    <row r="15" spans="1:11">
      <c r="I15" s="44"/>
    </row>
    <row r="34" spans="2:11" s="21" customFormat="1">
      <c r="B34" s="33"/>
      <c r="C34" s="19"/>
      <c r="D34" s="20"/>
      <c r="E34" s="20"/>
      <c r="F34" s="27"/>
      <c r="G34" s="44"/>
      <c r="H34" s="19"/>
      <c r="I34" s="20"/>
      <c r="K34" s="27"/>
    </row>
    <row r="36" spans="2:11" s="21" customFormat="1">
      <c r="B36" s="33"/>
      <c r="C36" s="19"/>
      <c r="D36" s="20"/>
      <c r="E36" s="20"/>
      <c r="F36" s="27"/>
      <c r="G36" s="33"/>
      <c r="H36" s="19"/>
      <c r="I36" s="44"/>
      <c r="K36" s="27"/>
    </row>
  </sheetData>
  <mergeCells count="7">
    <mergeCell ref="B12:E12"/>
    <mergeCell ref="G12:J12"/>
    <mergeCell ref="B6:E6"/>
    <mergeCell ref="B3:E3"/>
    <mergeCell ref="G6:J6"/>
    <mergeCell ref="B9:E9"/>
    <mergeCell ref="G9:J9"/>
  </mergeCells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M26"/>
  <sheetViews>
    <sheetView zoomScale="85" zoomScaleNormal="85" workbookViewId="0"/>
  </sheetViews>
  <sheetFormatPr defaultColWidth="9.140625" defaultRowHeight="12.75"/>
  <cols>
    <col min="1" max="1" width="4" style="27" customWidth="1"/>
    <col min="2" max="2" width="33.28515625" style="33" customWidth="1"/>
    <col min="3" max="3" width="2.28515625" style="19" bestFit="1" customWidth="1"/>
    <col min="4" max="4" width="5" style="20" bestFit="1" customWidth="1"/>
    <col min="5" max="5" width="7.42578125" style="21" bestFit="1" customWidth="1"/>
    <col min="6" max="6" width="7.5703125" style="27" customWidth="1"/>
    <col min="7" max="7" width="33.28515625" style="33" customWidth="1"/>
    <col min="8" max="8" width="2.28515625" style="19" bestFit="1" customWidth="1"/>
    <col min="9" max="9" width="5" style="20" bestFit="1" customWidth="1"/>
    <col min="10" max="10" width="7.42578125" style="21" bestFit="1" customWidth="1"/>
    <col min="11" max="16384" width="9.140625" style="27"/>
  </cols>
  <sheetData>
    <row r="2" spans="2:13" ht="30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</row>
    <row r="3" spans="2:13" ht="20.25">
      <c r="B3" s="169" t="s">
        <v>1</v>
      </c>
      <c r="C3" s="169"/>
      <c r="D3" s="169"/>
      <c r="E3" s="169"/>
      <c r="F3" s="21"/>
      <c r="G3" s="27"/>
      <c r="H3" s="27"/>
      <c r="I3" s="27"/>
      <c r="J3" s="27"/>
    </row>
    <row r="4" spans="2:13" ht="20.25">
      <c r="B4" s="22"/>
      <c r="C4" s="22"/>
      <c r="D4" s="22"/>
      <c r="E4" s="22"/>
      <c r="G4" s="27"/>
      <c r="H4" s="27"/>
      <c r="I4" s="28"/>
      <c r="J4" s="27"/>
    </row>
    <row r="5" spans="2:13" ht="18" customHeight="1" thickBot="1">
      <c r="B5" s="23" t="s">
        <v>122</v>
      </c>
      <c r="C5" s="105"/>
      <c r="D5" s="106"/>
      <c r="E5" s="107"/>
      <c r="F5" s="120"/>
      <c r="G5" s="23"/>
      <c r="H5" s="105"/>
      <c r="I5" s="106"/>
      <c r="J5" s="107"/>
      <c r="K5" s="120"/>
      <c r="L5" s="120"/>
      <c r="M5" s="120"/>
    </row>
    <row r="6" spans="2:13" ht="17.25" customHeight="1" thickBot="1">
      <c r="B6" s="174" t="s">
        <v>123</v>
      </c>
      <c r="C6" s="175"/>
      <c r="D6" s="175"/>
      <c r="E6" s="176"/>
      <c r="F6" s="120"/>
      <c r="G6" s="174" t="s">
        <v>124</v>
      </c>
      <c r="H6" s="175"/>
      <c r="I6" s="175"/>
      <c r="J6" s="176"/>
      <c r="K6" s="120"/>
      <c r="L6" s="120"/>
      <c r="M6" s="120"/>
    </row>
    <row r="7" spans="2:13" ht="63" customHeight="1" thickBot="1">
      <c r="B7" s="133"/>
      <c r="C7" s="109" t="s">
        <v>10</v>
      </c>
      <c r="D7" s="150">
        <f>((v_CH4_RG_m* NA_C_CH4 + v_CO_RG_m*NA_C_CO + v_CO2_RG_m*NA_C_CO2) * AM_C) / MM_RG_m</f>
        <v>0.40086403500639683</v>
      </c>
      <c r="E7" s="143" t="s">
        <v>125</v>
      </c>
      <c r="F7" s="120"/>
      <c r="G7" s="136"/>
      <c r="H7" s="109" t="s">
        <v>10</v>
      </c>
      <c r="I7" s="150">
        <f>(v_CO2_RG_m * NA_O_CO2
 +
v_CO_RG_m * NA_O_CO
 +
v_O2_RG_m * NA_O_O2) * AM_O / MM_RG_m</f>
        <v>0.47463334136799362</v>
      </c>
      <c r="J7" s="143" t="s">
        <v>125</v>
      </c>
      <c r="K7" s="120"/>
      <c r="L7" s="120"/>
      <c r="M7" s="120"/>
    </row>
    <row r="8" spans="2:13" ht="5.45" customHeight="1" thickBot="1">
      <c r="B8" s="126"/>
      <c r="C8" s="109"/>
      <c r="D8" s="127"/>
      <c r="E8" s="109"/>
      <c r="F8" s="120"/>
      <c r="G8" s="126"/>
      <c r="H8" s="109"/>
      <c r="I8" s="127"/>
      <c r="J8" s="109"/>
      <c r="K8" s="120"/>
      <c r="L8" s="120"/>
      <c r="M8" s="120"/>
    </row>
    <row r="9" spans="2:13" ht="17.25" customHeight="1" thickBot="1">
      <c r="B9" s="174" t="s">
        <v>126</v>
      </c>
      <c r="C9" s="175"/>
      <c r="D9" s="175"/>
      <c r="E9" s="176"/>
      <c r="F9" s="120"/>
      <c r="G9" s="174" t="s">
        <v>127</v>
      </c>
      <c r="H9" s="175"/>
      <c r="I9" s="175"/>
      <c r="J9" s="176"/>
      <c r="K9" s="120"/>
      <c r="L9" s="120"/>
      <c r="M9" s="120"/>
    </row>
    <row r="10" spans="2:13" ht="63" customHeight="1" thickBot="1">
      <c r="B10" s="136"/>
      <c r="C10" s="113" t="s">
        <v>10</v>
      </c>
      <c r="D10" s="144">
        <f>(v_CH4_RG_m * NA_H_CH4
 +
V_H2_RG_m * NA_H_H2
 +
V_NH3_RG_m * NA_H_NH3) * AM_H / MM_RG_m</f>
        <v>8.2982960339680736E-2</v>
      </c>
      <c r="E10" s="151" t="s">
        <v>125</v>
      </c>
      <c r="F10" s="120"/>
      <c r="G10" s="136"/>
      <c r="H10" s="113" t="s">
        <v>10</v>
      </c>
      <c r="I10" s="144">
        <f>(v_N2_RG_m * NA_N_N2
 +
V_NH3_RG_m * NA_N_NH3)
  * AM_N / MM_RG_m</f>
        <v>4.1553779689614899E-2</v>
      </c>
      <c r="J10" s="151" t="s">
        <v>125</v>
      </c>
      <c r="K10" s="120"/>
      <c r="L10" s="120"/>
      <c r="M10" s="120"/>
    </row>
    <row r="11" spans="2:13" ht="14.25">
      <c r="B11" s="128"/>
      <c r="C11" s="105"/>
      <c r="D11" s="106"/>
      <c r="E11" s="107"/>
      <c r="F11" s="120"/>
      <c r="G11" s="128"/>
      <c r="H11" s="105"/>
      <c r="I11" s="106"/>
      <c r="J11" s="107"/>
      <c r="K11" s="120"/>
      <c r="L11" s="120"/>
      <c r="M11" s="120"/>
    </row>
    <row r="12" spans="2:13" ht="14.25">
      <c r="B12" s="128"/>
      <c r="C12" s="105"/>
      <c r="D12" s="106"/>
      <c r="E12" s="16"/>
      <c r="F12" s="120"/>
      <c r="G12" s="128"/>
      <c r="H12" s="105"/>
      <c r="I12" s="137"/>
      <c r="J12" s="107"/>
      <c r="K12" s="120"/>
      <c r="L12" s="120"/>
      <c r="M12" s="120"/>
    </row>
    <row r="13" spans="2:13" ht="14.25">
      <c r="B13" s="128"/>
      <c r="C13" s="105"/>
      <c r="D13" s="106"/>
      <c r="E13" s="107"/>
      <c r="F13" s="120"/>
      <c r="G13" s="128"/>
      <c r="H13" s="105"/>
      <c r="I13" s="106"/>
      <c r="J13" s="107"/>
      <c r="K13" s="120"/>
      <c r="L13" s="120"/>
      <c r="M13" s="120"/>
    </row>
    <row r="14" spans="2:13" ht="14.25">
      <c r="B14" s="128"/>
      <c r="C14" s="105"/>
      <c r="D14" s="106"/>
      <c r="E14" s="107"/>
      <c r="F14" s="120"/>
      <c r="G14" s="128"/>
      <c r="H14" s="105"/>
      <c r="I14" s="106"/>
      <c r="J14" s="107"/>
      <c r="K14" s="120"/>
      <c r="L14" s="120"/>
      <c r="M14" s="120"/>
    </row>
    <row r="26" spans="2:2">
      <c r="B26" s="44"/>
    </row>
  </sheetData>
  <mergeCells count="6">
    <mergeCell ref="B2:K2"/>
    <mergeCell ref="B6:E6"/>
    <mergeCell ref="B9:E9"/>
    <mergeCell ref="G6:J6"/>
    <mergeCell ref="G9:J9"/>
    <mergeCell ref="B3:E3"/>
  </mergeCells>
  <phoneticPr fontId="2" type="noConversion"/>
  <pageMargins left="0.75" right="0.75" top="1" bottom="1" header="0.49212598499999999" footer="0.49212598499999999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 xmlns="cf388604-de42-4ea6-a8dd-574868561676">MEP 009</Meeting>
    <Peer_x0020_Reviewer xmlns="cf388604-de42-4ea6-a8dd-574868561676">
      <UserInfo>
        <DisplayName>Nicolas Muller</DisplayName>
        <AccountId>62</AccountId>
        <AccountType/>
      </UserInfo>
    </Peer_x0020_Reviewer>
    <Modifiedby xmlns="cf388604-de42-4ea6-a8dd-574868561676" xsi:nil="true"/>
    <Lead_x0020_Officer xmlns="cf388604-de42-4ea6-a8dd-574868561676">
      <UserInfo>
        <DisplayName>Eduardo Cardoso Filho</DisplayName>
        <AccountId>203</AccountId>
        <AccountType/>
      </UserInfo>
    </Lead_x0020_Officer>
    <Clearance_x0020_by xmlns="cf388604-de42-4ea6-a8dd-574868561676">
      <UserInfo>
        <DisplayName>Dhirendra Kumar</DisplayName>
        <AccountId>170</AccountId>
        <AccountType/>
      </UserInfo>
    </Clearance_x0020_by>
    <Document_x0020_Status xmlns="cf388604-de42-4ea6-a8dd-574868561676">5/5 - Clean, ready for publication</Document_x0020_Status>
    <Annex_x0020_Nr_x002e_ xmlns="cf388604-de42-4ea6-a8dd-574868561676">4</Annex_x0020_Nr_x002e_>
    <Formatter xmlns="cf388604-de42-4ea6-a8dd-574868561676">
      <UserInfo>
        <DisplayName>Addah Wissen</DisplayName>
        <AccountId>176</AccountId>
        <AccountType/>
      </UserInfo>
    </Format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757164AAB5440A3FC5FE90A694843" ma:contentTypeVersion="13" ma:contentTypeDescription="Create a new document." ma:contentTypeScope="" ma:versionID="67172bf24b1e1b905a25f4a88a79c8eb">
  <xsd:schema xmlns:xsd="http://www.w3.org/2001/XMLSchema" xmlns:xs="http://www.w3.org/2001/XMLSchema" xmlns:p="http://schemas.microsoft.com/office/2006/metadata/properties" xmlns:ns1="cf388604-de42-4ea6-a8dd-574868561676" targetNamespace="http://schemas.microsoft.com/office/2006/metadata/properties" ma:root="true" ma:fieldsID="9a688be23c8cd9960edea3c99663f548" ns1:_="">
    <xsd:import namespace="cf388604-de42-4ea6-a8dd-574868561676"/>
    <xsd:element name="properties">
      <xsd:complexType>
        <xsd:sequence>
          <xsd:element name="documentManagement">
            <xsd:complexType>
              <xsd:all>
                <xsd:element ref="ns1:Meeting" minOccurs="0"/>
                <xsd:element ref="ns1:Annex_x0020_Nr_x002e_" minOccurs="0"/>
                <xsd:element ref="ns1:Lead_x0020_Officer" minOccurs="0"/>
                <xsd:element ref="ns1:Peer_x0020_Reviewer" minOccurs="0"/>
                <xsd:element ref="ns1:Clearance_x0020_by" minOccurs="0"/>
                <xsd:element ref="ns1:Formatter" minOccurs="0"/>
                <xsd:element ref="ns1:Document_x0020_Status" minOccurs="0"/>
                <xsd:element ref="ns1:MediaServiceMetadata" minOccurs="0"/>
                <xsd:element ref="ns1:MediaServiceFastMetadata" minOccurs="0"/>
                <xsd:element ref="ns1:MediaServiceSearchProperties" minOccurs="0"/>
                <xsd:element ref="ns1:MediaServiceObjectDetectorVersions" minOccurs="0"/>
                <xsd:element ref="ns1:Modifi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88604-de42-4ea6-a8dd-574868561676" elementFormDefault="qualified">
    <xsd:import namespace="http://schemas.microsoft.com/office/2006/documentManagement/types"/>
    <xsd:import namespace="http://schemas.microsoft.com/office/infopath/2007/PartnerControls"/>
    <xsd:element name="Meeting" ma:index="0" nillable="true" ma:displayName="Meeting" ma:default="MEP 001" ma:format="Dropdown" ma:internalName="Meeting">
      <xsd:simpleType>
        <xsd:restriction base="dms:Choice">
          <xsd:enumeration value="MEP 001"/>
          <xsd:enumeration value="MEP 002"/>
          <xsd:enumeration value="MEP 003"/>
          <xsd:enumeration value="MEP 004"/>
          <xsd:enumeration value="MEP 005"/>
          <xsd:enumeration value="MEP 006"/>
          <xsd:enumeration value="MEP 007"/>
          <xsd:enumeration value="MEP 008"/>
          <xsd:enumeration value="MEP 009"/>
          <xsd:enumeration value="MEP 010"/>
        </xsd:restriction>
      </xsd:simpleType>
    </xsd:element>
    <xsd:element name="Annex_x0020_Nr_x002e_" ma:index="3" nillable="true" ma:displayName="Annex Nr." ma:internalName="Annex_x0020_Nr_x002e_">
      <xsd:simpleType>
        <xsd:restriction base="dms:Text">
          <xsd:maxLength value="255"/>
        </xsd:restriction>
      </xsd:simpleType>
    </xsd:element>
    <xsd:element name="Lead_x0020_Officer" ma:index="4" nillable="true" ma:displayName="Lead Officer" ma:list="UserInfo" ma:SharePointGroup="0" ma:internalName="Lead_x0020_Offic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eer_x0020_Reviewer" ma:index="5" nillable="true" ma:displayName="Peer Reviewer" ma:list="UserInfo" ma:SharePointGroup="0" ma:internalName="Peer_x0020_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learance_x0020_by" ma:index="6" nillable="true" ma:displayName="Clearance by" ma:list="UserInfo" ma:SharePointGroup="0" ma:internalName="Clearance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matter" ma:index="7" nillable="true" ma:displayName="Formatter" ma:list="UserInfo" ma:SharePointGroup="0" ma:internalName="Format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8" nillable="true" ma:displayName="Document Status" ma:default="1/5 - Initial document" ma:format="RadioButtons" ma:internalName="Document_x0020_Status">
      <xsd:simpleType>
        <xsd:restriction base="dms:Choice">
          <xsd:enumeration value="1/5 - Initial document"/>
          <xsd:enumeration value="2/5 - Peer reviewed"/>
          <xsd:enumeration value="3/5 - Cleared by Team Lead"/>
          <xsd:enumeration value="4/5 - Formatted"/>
          <xsd:enumeration value="5/5 - Clean, ready for publication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difiedby" ma:index="19" nillable="true" ma:displayName="Modified by" ma:format="Dropdown" ma:internalName="Modifiedb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d8c265a-5436-43a7-80c1-713d2827ffde" ContentTypeId="0x0101" PreviousValue="false" LastSyncTimeStamp="2020-07-07T13:32:30.27Z"/>
</file>

<file path=customXml/itemProps1.xml><?xml version="1.0" encoding="utf-8"?>
<ds:datastoreItem xmlns:ds="http://schemas.openxmlformats.org/officeDocument/2006/customXml" ds:itemID="{68D54880-BE46-4E3D-9851-7EA6F91127F3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f388604-de42-4ea6-a8dd-57486856167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670975-94D8-461D-83F1-C5BC92223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AB201-0554-4B6A-8A6E-320BFABCA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88604-de42-4ea6-a8dd-574868561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9F3C9C-FC49-4DCA-9035-BB16803FD9E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57</vt:i4>
      </vt:variant>
    </vt:vector>
  </HeadingPairs>
  <TitlesOfParts>
    <vt:vector size="68" baseType="lpstr">
      <vt:lpstr>Overview &amp; Results</vt:lpstr>
      <vt:lpstr>Input Data</vt:lpstr>
      <vt:lpstr>Constants Used in Equations</vt:lpstr>
      <vt:lpstr>Step 1 &amp; Step 2.3</vt:lpstr>
      <vt:lpstr>Step 2</vt:lpstr>
      <vt:lpstr>Step 2.1</vt:lpstr>
      <vt:lpstr>Step 2.2</vt:lpstr>
      <vt:lpstr>Step 2.4(a)</vt:lpstr>
      <vt:lpstr>Step 2.4(b)</vt:lpstr>
      <vt:lpstr>Step 3.</vt:lpstr>
      <vt:lpstr>pull down data</vt:lpstr>
      <vt:lpstr>'Step 2.1'!_Toc507507806</vt:lpstr>
      <vt:lpstr>AM_C</vt:lpstr>
      <vt:lpstr>AM_H</vt:lpstr>
      <vt:lpstr>AM_N</vt:lpstr>
      <vt:lpstr>AM_O</vt:lpstr>
      <vt:lpstr>density_CH4</vt:lpstr>
      <vt:lpstr>eff_flare_calc</vt:lpstr>
      <vt:lpstr>F_CH4_EG_m</vt:lpstr>
      <vt:lpstr>F_CH4_RG_m</vt:lpstr>
      <vt:lpstr>F_O2_RG_m</vt:lpstr>
      <vt:lpstr>fc_CH4_EG_m</vt:lpstr>
      <vt:lpstr>GWP_CH4</vt:lpstr>
      <vt:lpstr>M_RG_m</vt:lpstr>
      <vt:lpstr>MM_CH4</vt:lpstr>
      <vt:lpstr>MM_CO</vt:lpstr>
      <vt:lpstr>MM_CO2</vt:lpstr>
      <vt:lpstr>MM_H2</vt:lpstr>
      <vt:lpstr>MM_N2</vt:lpstr>
      <vt:lpstr>MM_NH3</vt:lpstr>
      <vt:lpstr>MM_O2</vt:lpstr>
      <vt:lpstr>MM_RG_m</vt:lpstr>
      <vt:lpstr>MR_C_RG_m</vt:lpstr>
      <vt:lpstr>MR_H_RG_m</vt:lpstr>
      <vt:lpstr>MR_N_RG_m</vt:lpstr>
      <vt:lpstr>MR_O_RG_m</vt:lpstr>
      <vt:lpstr>MV_n</vt:lpstr>
      <vt:lpstr>n_O2_EG_m</vt:lpstr>
      <vt:lpstr>NA_C_CH4</vt:lpstr>
      <vt:lpstr>NA_C_CO</vt:lpstr>
      <vt:lpstr>NA_C_CO2</vt:lpstr>
      <vt:lpstr>NA_H_CH4</vt:lpstr>
      <vt:lpstr>NA_H_H2</vt:lpstr>
      <vt:lpstr>NA_H_NH3</vt:lpstr>
      <vt:lpstr>NA_N_N2</vt:lpstr>
      <vt:lpstr>NA_N_NH3</vt:lpstr>
      <vt:lpstr>NA_O_CO</vt:lpstr>
      <vt:lpstr>NA_O_CO2</vt:lpstr>
      <vt:lpstr>NA_O_O2</vt:lpstr>
      <vt:lpstr>OP_h_flare</vt:lpstr>
      <vt:lpstr>P_n</vt:lpstr>
      <vt:lpstr>PE_flare</vt:lpstr>
      <vt:lpstr>Q_CO2_EG_m</vt:lpstr>
      <vt:lpstr>Q_EG_m</vt:lpstr>
      <vt:lpstr>Q_N2_EG_m</vt:lpstr>
      <vt:lpstr>Q_O2_EG_m</vt:lpstr>
      <vt:lpstr>R_u</vt:lpstr>
      <vt:lpstr>T_n</vt:lpstr>
      <vt:lpstr>v_CH4_RG_m</vt:lpstr>
      <vt:lpstr>v_CO_RG_m</vt:lpstr>
      <vt:lpstr>v_CO2_RG_m</vt:lpstr>
      <vt:lpstr>V_EG_m</vt:lpstr>
      <vt:lpstr>V_H2_RG_m</vt:lpstr>
      <vt:lpstr>v_N2_RG_m</vt:lpstr>
      <vt:lpstr>V_NH3_RG_m</vt:lpstr>
      <vt:lpstr>v_O2_air</vt:lpstr>
      <vt:lpstr>v_O2_EG_m</vt:lpstr>
      <vt:lpstr>v_O2_RG_m</vt:lpstr>
    </vt:vector>
  </TitlesOfParts>
  <Manager/>
  <Company>ERM Brasil Ltda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Workbook_Project Emissions from Flaring</dc:title>
  <dc:subject/>
  <dc:creator>sheila.hirschfeld</dc:creator>
  <cp:keywords/>
  <dc:description/>
  <cp:lastModifiedBy>Nicolas Muller</cp:lastModifiedBy>
  <cp:revision/>
  <dcterms:created xsi:type="dcterms:W3CDTF">2006-10-19T19:47:41Z</dcterms:created>
  <dcterms:modified xsi:type="dcterms:W3CDTF">2025-10-15T19:44:04Z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0x010100BA9757164AAB5440A3FC5FE90A694843</vt:lpwstr>
  </property>
  <property fmtid="{D5CDD505-2E9C-101B-9397-08002B2CF9AE}" pid="4" name="_dlc_DocIdItemGuid">
    <vt:lpwstr>6ce8eba3-e232-4b1a-af64-c50f8a7d326f</vt:lpwstr>
  </property>
</Properties>
</file>