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diplomatiebel-my.sharepoint.com/personal/annemarie_vanderavort_diplobel_fed_be/Documents/Documents/klimaat/rapportering/rapportering_2024/"/>
    </mc:Choice>
  </mc:AlternateContent>
  <xr:revisionPtr revIDLastSave="622" documentId="8_{AFEB6271-9C32-4DFE-A850-5CFDEC40177D}" xr6:coauthVersionLast="47" xr6:coauthVersionMax="47" xr10:uidLastSave="{40C81BFB-2CBA-4879-8575-8E6B8198B374}"/>
  <bookViews>
    <workbookView xWindow="-110" yWindow="-110" windowWidth="19420" windowHeight="10420" firstSheet="2" activeTab="5" xr2:uid="{00000000-000D-0000-FFFF-FFFF00000000}"/>
  </bookViews>
  <sheets>
    <sheet name="Index sheet" sheetId="1" r:id="rId1"/>
    <sheet name="Abbreviations and acronyms" sheetId="2" r:id="rId2"/>
    <sheet name="Table1-2022" sheetId="3" r:id="rId3"/>
    <sheet name="Table1-2021" sheetId="4" r:id="rId4"/>
    <sheet name="Table2-2022" sheetId="5" r:id="rId5"/>
    <sheet name="Table2-2021" sheetId="6" r:id="rId6"/>
    <sheet name="Table3-2022" sheetId="7" r:id="rId7"/>
    <sheet name="Table3-2021" sheetId="8" r:id="rId8"/>
    <sheet name="Table4" sheetId="9" r:id="rId9"/>
    <sheet name="Table5" sheetId="10" r:id="rId10"/>
  </sheets>
  <definedNames>
    <definedName name="_xlnm._FilterDatabase" localSheetId="3" hidden="1">'Table1-2021'!$A$9:$XFC$426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6" l="1"/>
  <c r="G36" i="6"/>
  <c r="J11" i="8" l="1"/>
  <c r="J12" i="8"/>
  <c r="J13" i="8"/>
  <c r="J10" i="8"/>
  <c r="H11" i="8"/>
  <c r="H12" i="8"/>
  <c r="H13" i="8"/>
  <c r="H10" i="8"/>
  <c r="F11" i="8"/>
  <c r="F12" i="8"/>
  <c r="F13" i="8"/>
  <c r="F10" i="8"/>
  <c r="J11" i="7" l="1"/>
  <c r="J12" i="7"/>
  <c r="J13" i="7"/>
  <c r="J14" i="7"/>
  <c r="J15" i="7"/>
  <c r="J16" i="7"/>
  <c r="J17" i="7"/>
  <c r="J18" i="7"/>
  <c r="J19" i="7"/>
  <c r="J10" i="7"/>
  <c r="H11" i="7"/>
  <c r="H12" i="7"/>
  <c r="H13" i="7"/>
  <c r="H14" i="7"/>
  <c r="H15" i="7"/>
  <c r="H16" i="7"/>
  <c r="H17" i="7"/>
  <c r="H18" i="7"/>
  <c r="H19" i="7"/>
  <c r="H10" i="7"/>
  <c r="F11" i="7"/>
  <c r="F12" i="7"/>
  <c r="F13" i="7"/>
  <c r="F14" i="7"/>
  <c r="F15" i="7"/>
  <c r="F16" i="7"/>
  <c r="F17" i="7"/>
  <c r="F18" i="7"/>
  <c r="F19" i="7"/>
  <c r="F10" i="7"/>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5" i="5"/>
  <c r="J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5" i="5"/>
  <c r="H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12" i="5"/>
  <c r="I84" i="5"/>
  <c r="J84" i="5" s="1"/>
  <c r="G84" i="5"/>
  <c r="H84" i="5" s="1"/>
  <c r="I83" i="5"/>
  <c r="J83" i="5" s="1"/>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F506" i="3" s="1"/>
  <c r="E507" i="3"/>
  <c r="E508" i="3"/>
  <c r="F508" i="3" s="1"/>
  <c r="E509" i="3"/>
  <c r="E510" i="3"/>
  <c r="E511" i="3"/>
  <c r="E512" i="3"/>
  <c r="E513" i="3"/>
  <c r="E514" i="3"/>
  <c r="E515" i="3"/>
  <c r="E516" i="3"/>
  <c r="F516" i="3" s="1"/>
  <c r="E517" i="3"/>
  <c r="E518" i="3"/>
  <c r="E519" i="3"/>
  <c r="E520" i="3"/>
  <c r="E521" i="3"/>
  <c r="E522" i="3"/>
  <c r="F522" i="3" s="1"/>
  <c r="E523" i="3"/>
  <c r="F523" i="3" s="1"/>
  <c r="E524" i="3"/>
  <c r="F524" i="3" s="1"/>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10" i="3"/>
  <c r="F561" i="3"/>
  <c r="D561" i="3"/>
  <c r="F527" i="3"/>
  <c r="F526" i="3"/>
  <c r="F519" i="3"/>
  <c r="F513" i="3"/>
  <c r="F509" i="3"/>
  <c r="F505" i="3"/>
  <c r="F503" i="3"/>
  <c r="D527" i="3"/>
  <c r="D526" i="3"/>
  <c r="D524" i="3"/>
  <c r="D523" i="3"/>
  <c r="D522" i="3"/>
  <c r="D519" i="3"/>
  <c r="D518" i="3"/>
  <c r="D516" i="3"/>
  <c r="D513" i="3"/>
  <c r="D506" i="3"/>
  <c r="D503" i="3"/>
  <c r="J13" i="6" l="1"/>
  <c r="J14" i="6"/>
  <c r="J15" i="6"/>
  <c r="J16" i="6"/>
  <c r="J17" i="6"/>
  <c r="J18" i="6"/>
  <c r="J19" i="6"/>
  <c r="J20" i="6"/>
  <c r="J21" i="6"/>
  <c r="J22" i="6"/>
  <c r="J23" i="6"/>
  <c r="J24" i="6"/>
  <c r="J25" i="6"/>
  <c r="J26" i="6"/>
  <c r="J27" i="6"/>
  <c r="J28" i="6"/>
  <c r="J29" i="6"/>
  <c r="J30" i="6"/>
  <c r="J31" i="6"/>
  <c r="J32" i="6"/>
  <c r="J33" i="6"/>
  <c r="J34" i="6"/>
  <c r="J35" i="6"/>
  <c r="J37"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12" i="6"/>
  <c r="H13" i="6"/>
  <c r="H14" i="6"/>
  <c r="H15" i="6"/>
  <c r="H16" i="6"/>
  <c r="H17" i="6"/>
  <c r="H18" i="6"/>
  <c r="H19" i="6"/>
  <c r="H20" i="6"/>
  <c r="H21" i="6"/>
  <c r="H22" i="6"/>
  <c r="H23" i="6"/>
  <c r="H24" i="6"/>
  <c r="H25" i="6"/>
  <c r="H26" i="6"/>
  <c r="H27" i="6"/>
  <c r="H28" i="6"/>
  <c r="H29" i="6"/>
  <c r="H30" i="6"/>
  <c r="H31" i="6"/>
  <c r="H32" i="6"/>
  <c r="H33" i="6"/>
  <c r="H34" i="6"/>
  <c r="H35" i="6"/>
  <c r="H37"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12" i="6"/>
  <c r="H36" i="6"/>
  <c r="J36" i="6" s="1"/>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H38" i="6"/>
  <c r="I38" i="6" s="1"/>
  <c r="J38" i="6" s="1"/>
  <c r="E426" i="4"/>
  <c r="G11" i="4"/>
  <c r="G12" i="4"/>
  <c r="G13" i="4"/>
  <c r="G14" i="4"/>
  <c r="G15" i="4"/>
  <c r="G16" i="4"/>
  <c r="G17" i="4"/>
  <c r="G18" i="4"/>
  <c r="G19" i="4"/>
  <c r="G20" i="4"/>
  <c r="G21" i="4"/>
  <c r="G22" i="4"/>
  <c r="G23" i="4"/>
  <c r="G24" i="4"/>
  <c r="G25" i="4"/>
  <c r="G26" i="4"/>
  <c r="G27" i="4"/>
  <c r="G28" i="4"/>
  <c r="G29" i="4"/>
  <c r="G30" i="4"/>
  <c r="G33" i="4"/>
  <c r="G34" i="4"/>
  <c r="G35" i="4"/>
  <c r="G36" i="4"/>
  <c r="G37" i="4"/>
  <c r="G38" i="4"/>
  <c r="G39"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3" i="4"/>
  <c r="G74" i="4"/>
  <c r="G75" i="4"/>
  <c r="G76" i="4"/>
  <c r="G77" i="4"/>
  <c r="G78" i="4"/>
  <c r="G82" i="4"/>
  <c r="G83" i="4"/>
  <c r="G84" i="4"/>
  <c r="G85" i="4"/>
  <c r="G86" i="4"/>
  <c r="G87" i="4"/>
  <c r="G88" i="4"/>
  <c r="G89" i="4"/>
  <c r="G90" i="4"/>
  <c r="G91" i="4"/>
  <c r="G92" i="4"/>
  <c r="G93" i="4"/>
  <c r="G94" i="4"/>
  <c r="G95" i="4"/>
  <c r="G96" i="4"/>
  <c r="G97"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10" i="4"/>
  <c r="E11" i="4"/>
  <c r="E12" i="4"/>
  <c r="E13" i="4"/>
  <c r="E14" i="4"/>
  <c r="E15" i="4"/>
  <c r="E16" i="4"/>
  <c r="E17" i="4"/>
  <c r="E18" i="4"/>
  <c r="E19" i="4"/>
  <c r="E20" i="4"/>
  <c r="E21" i="4"/>
  <c r="E22" i="4"/>
  <c r="E23" i="4"/>
  <c r="E24" i="4"/>
  <c r="E25" i="4"/>
  <c r="E26" i="4"/>
  <c r="E27" i="4"/>
  <c r="E28" i="4"/>
  <c r="E29" i="4"/>
  <c r="E30" i="4"/>
  <c r="E31" i="4"/>
  <c r="E33" i="4"/>
  <c r="E34" i="4"/>
  <c r="E35" i="4"/>
  <c r="E36" i="4"/>
  <c r="E37" i="4"/>
  <c r="E38" i="4"/>
  <c r="E39"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G72" i="4" s="1"/>
  <c r="E73" i="4"/>
  <c r="E74" i="4"/>
  <c r="E75" i="4"/>
  <c r="E76" i="4"/>
  <c r="E77" i="4"/>
  <c r="E78" i="4"/>
  <c r="E79" i="4"/>
  <c r="F79" i="4" s="1"/>
  <c r="G79" i="4" s="1"/>
  <c r="E82" i="4"/>
  <c r="E83" i="4"/>
  <c r="E84" i="4"/>
  <c r="E85" i="4"/>
  <c r="E86" i="4"/>
  <c r="E87" i="4"/>
  <c r="E88" i="4"/>
  <c r="E89" i="4"/>
  <c r="E90" i="4"/>
  <c r="E91" i="4"/>
  <c r="E92" i="4"/>
  <c r="E93" i="4"/>
  <c r="E94" i="4"/>
  <c r="E95" i="4"/>
  <c r="E96" i="4"/>
  <c r="E97"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F361" i="4" s="1"/>
  <c r="G361" i="4" s="1"/>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10" i="4"/>
  <c r="G31" i="4"/>
  <c r="D32" i="4"/>
  <c r="E32" i="4" s="1"/>
  <c r="F32" i="4" s="1"/>
  <c r="G32" i="4" s="1"/>
  <c r="D40" i="4"/>
  <c r="E40" i="4" s="1"/>
  <c r="F40" i="4" s="1"/>
  <c r="G40" i="4" s="1"/>
  <c r="D80" i="4"/>
  <c r="E80" i="4" s="1"/>
  <c r="F80" i="4" s="1"/>
  <c r="G80" i="4" s="1"/>
  <c r="D81" i="4"/>
  <c r="E81" i="4" s="1"/>
  <c r="F81" i="4" s="1"/>
  <c r="G81" i="4" s="1"/>
  <c r="D98" i="4"/>
  <c r="E98" i="4" s="1"/>
  <c r="F98" i="4" s="1"/>
  <c r="G98" i="4" s="1"/>
  <c r="D160" i="4"/>
  <c r="E160" i="4" s="1"/>
  <c r="F160" i="4" s="1"/>
  <c r="G160" i="4" s="1"/>
  <c r="D161" i="4"/>
  <c r="E161" i="4" s="1"/>
  <c r="F161" i="4" s="1"/>
  <c r="G161" i="4" s="1"/>
  <c r="D203" i="4"/>
  <c r="E203" i="4" s="1"/>
  <c r="F203" i="4" s="1"/>
  <c r="G203" i="4" s="1"/>
  <c r="F360" i="4"/>
  <c r="G360" i="4" s="1"/>
</calcChain>
</file>

<file path=xl/sharedStrings.xml><?xml version="1.0" encoding="utf-8"?>
<sst xmlns="http://schemas.openxmlformats.org/spreadsheetml/2006/main" count="13636" uniqueCount="1821">
  <si>
    <t>Index</t>
  </si>
  <si>
    <t>Abbreviations and acronyms</t>
  </si>
  <si>
    <t>TABLE</t>
  </si>
  <si>
    <t>Appliable</t>
  </si>
  <si>
    <t>Reported</t>
  </si>
  <si>
    <t>Explanatory information</t>
  </si>
  <si>
    <t>Tables for developed country Parties and other Parties that provide support</t>
  </si>
  <si>
    <t>Table1_20XX-3</t>
  </si>
  <si>
    <t>Information on financial support provided under Article 9 of the Paris Agreement in year 20XX-3: bilateral, regional and other channels</t>
  </si>
  <si>
    <t>Yes (1)/No (0)</t>
  </si>
  <si>
    <t>NA/Yes/No</t>
  </si>
  <si>
    <t>Table1_20XX-2</t>
  </si>
  <si>
    <t>Information on financial support provided under Article 9 of the Paris Agreement in year 20XX-2: bilateral, regional and other channels</t>
  </si>
  <si>
    <t>Table2_20XX-3</t>
  </si>
  <si>
    <r>
      <t>Information on financial support provided under Article 9 of the Paris Agreement in year 20XX-3:</t>
    </r>
    <r>
      <rPr>
        <sz val="9"/>
        <rFont val="Times New Roman"/>
        <family val="1"/>
      </rPr>
      <t xml:space="preserve"> </t>
    </r>
    <r>
      <rPr>
        <sz val="10"/>
        <rFont val="Times New Roman"/>
        <family val="1"/>
      </rPr>
      <t>multilateral channels</t>
    </r>
  </si>
  <si>
    <t>Table2_20XX-2</t>
  </si>
  <si>
    <r>
      <t>Information on financial support provided under Article 9 of the Paris Agreement in year 20XX-2:</t>
    </r>
    <r>
      <rPr>
        <sz val="9"/>
        <rFont val="Times New Roman"/>
        <family val="1"/>
      </rPr>
      <t xml:space="preserve"> </t>
    </r>
    <r>
      <rPr>
        <sz val="10"/>
        <rFont val="Times New Roman"/>
        <family val="1"/>
      </rPr>
      <t>multilateral channels</t>
    </r>
  </si>
  <si>
    <t>Table3_20XX-3</t>
  </si>
  <si>
    <t>Information on financial support mobilized through public interventions under Article 9 of the Paris Agreement in 20XX-3</t>
  </si>
  <si>
    <t>NA/Yes/NR</t>
  </si>
  <si>
    <t>Table3_20XX-2</t>
  </si>
  <si>
    <t>Information on financial support mobilized through public interventions under Article 9 of the Paris Agreement in 20XX-2</t>
  </si>
  <si>
    <t>Table4</t>
  </si>
  <si>
    <t>Information on support for technology development and transfer provided under Article 10 of the Paris Agreement</t>
  </si>
  <si>
    <t>Table5</t>
  </si>
  <si>
    <t>Information on capacity-building support provided under Article 11 of the Paris Agreement</t>
  </si>
  <si>
    <t>Tables to be provided by developing country Parties, to the extent possible</t>
  </si>
  <si>
    <t>Table6</t>
  </si>
  <si>
    <t>Information on financial support needed by developing country Parties under Article 9 of the Paris Agreement</t>
  </si>
  <si>
    <t>Table7</t>
  </si>
  <si>
    <t>Information on financial support received by developing country Parties under Article 9 of the Paris Agreement</t>
  </si>
  <si>
    <t>Table8</t>
  </si>
  <si>
    <t>Information on technology development and transfer support needed by developing country Parties under Article 10 of the Paris Agreement</t>
  </si>
  <si>
    <t>Table9</t>
  </si>
  <si>
    <t>Information on technology development and transfer support received by developing country Parties under Article 10 of the Paris Agreement</t>
  </si>
  <si>
    <t>Table10</t>
  </si>
  <si>
    <t>Information on capacity-building support needed by developing country Parties under Article 11 of the Paris Agreement</t>
  </si>
  <si>
    <t>Table11</t>
  </si>
  <si>
    <t>Information on capacity-building support received by developing country Parties under Article 11 of the Paris Agreement</t>
  </si>
  <si>
    <t>Table12</t>
  </si>
  <si>
    <t>Information on support needed by developing country Parties for the implementation of Article 13 of the Paris Agreement and transparency-related activities, including for transparency-related capacity-building</t>
  </si>
  <si>
    <t>Table13</t>
  </si>
  <si>
    <t>Information on support received by developing country Parties for the implementation of Article 13 of the Paris Agreement and transparency-related activities, including for transparency-related capacity-building</t>
  </si>
  <si>
    <t>Back to Index</t>
  </si>
  <si>
    <t>BTR</t>
  </si>
  <si>
    <t>biennual transparency report</t>
  </si>
  <si>
    <r>
      <t>CH</t>
    </r>
    <r>
      <rPr>
        <vertAlign val="subscript"/>
        <sz val="9"/>
        <rFont val="Times New Roman"/>
        <family val="1"/>
      </rPr>
      <t xml:space="preserve">4 </t>
    </r>
  </si>
  <si>
    <t>methane</t>
  </si>
  <si>
    <t>CMA</t>
  </si>
  <si>
    <t>Conference of the Parties serving as the meeting of the Parties to the Paris Agreement</t>
  </si>
  <si>
    <r>
      <t>CO</t>
    </r>
    <r>
      <rPr>
        <vertAlign val="subscript"/>
        <sz val="9"/>
        <rFont val="Times New Roman"/>
        <family val="1"/>
      </rPr>
      <t>2</t>
    </r>
  </si>
  <si>
    <t>carbon dioxide</t>
  </si>
  <si>
    <r>
      <t>CO</t>
    </r>
    <r>
      <rPr>
        <vertAlign val="subscript"/>
        <sz val="9"/>
        <rFont val="Times New Roman"/>
        <family val="1"/>
      </rPr>
      <t>2</t>
    </r>
    <r>
      <rPr>
        <sz val="9"/>
        <rFont val="Times New Roman"/>
        <family val="1"/>
      </rPr>
      <t xml:space="preserve"> eq</t>
    </r>
  </si>
  <si>
    <t>carbon dioxide equivalent</t>
  </si>
  <si>
    <t>CRT</t>
  </si>
  <si>
    <t>common reporting table</t>
  </si>
  <si>
    <t>CTF</t>
  </si>
  <si>
    <t>common tabular formats</t>
  </si>
  <si>
    <t>GHG</t>
  </si>
  <si>
    <t>greenhouse gas(es)</t>
  </si>
  <si>
    <t>GDP</t>
  </si>
  <si>
    <t>gross domestic product</t>
  </si>
  <si>
    <t>HFC</t>
  </si>
  <si>
    <t>hydrofluorocarbon</t>
  </si>
  <si>
    <t>IPCC</t>
  </si>
  <si>
    <t>Intergovernmental Panel on Climate Change</t>
  </si>
  <si>
    <t>IPPU</t>
  </si>
  <si>
    <t>industrial processes and product use</t>
  </si>
  <si>
    <t>LULUCF</t>
  </si>
  <si>
    <t>land use, land-use change and forestry</t>
  </si>
  <si>
    <t>NA</t>
  </si>
  <si>
    <t>not applicable</t>
  </si>
  <si>
    <t>NF3</t>
  </si>
  <si>
    <t>nitrogen trifluoride</t>
  </si>
  <si>
    <t>N2O</t>
  </si>
  <si>
    <t>nitrous oxide</t>
  </si>
  <si>
    <t>NR</t>
  </si>
  <si>
    <t>not reported (to indicate the voluntary character of the information)</t>
  </si>
  <si>
    <t>ODA</t>
  </si>
  <si>
    <t>official development assistance</t>
  </si>
  <si>
    <t>OOF</t>
  </si>
  <si>
    <t>other official flows</t>
  </si>
  <si>
    <t>PFC</t>
  </si>
  <si>
    <t>perfluorocarbon</t>
  </si>
  <si>
    <t>SF6</t>
  </si>
  <si>
    <t>sulfur hexafluoride</t>
  </si>
  <si>
    <t xml:space="preserve">Notation keys used in the tables: </t>
  </si>
  <si>
    <t xml:space="preserve">Not applicable </t>
  </si>
  <si>
    <t>Not reported (to indicate the voluntary character of the information)</t>
  </si>
  <si>
    <t>UA</t>
  </si>
  <si>
    <t>Information not available at the time of reporting</t>
  </si>
  <si>
    <t>Custom abreviations:</t>
  </si>
  <si>
    <t>TABLE  1</t>
  </si>
  <si>
    <t>Information on financial support provided under Article 9 of the Paris Agreement in year</t>
  </si>
  <si>
    <t>:a, b, c bilateral, regional and other channels</t>
  </si>
  <si>
    <t>Exchange rate used:________</t>
  </si>
  <si>
    <t>type:rate</t>
  </si>
  <si>
    <t>Back to index</t>
  </si>
  <si>
    <r>
      <t>Recipient country or region</t>
    </r>
    <r>
      <rPr>
        <i/>
        <vertAlign val="superscript"/>
        <sz val="9"/>
        <rFont val="Times New Roman"/>
        <family val="1"/>
      </rPr>
      <t xml:space="preserve">c, d </t>
    </r>
  </si>
  <si>
    <r>
      <t>Title of the project programme, activity or other</t>
    </r>
    <r>
      <rPr>
        <i/>
        <vertAlign val="superscript"/>
        <sz val="9"/>
        <color rgb="FF000000"/>
        <rFont val="Times New Roman"/>
        <family val="1"/>
      </rPr>
      <t>c, e</t>
    </r>
  </si>
  <si>
    <r>
      <t>Amount (climate-specific)</t>
    </r>
    <r>
      <rPr>
        <i/>
        <vertAlign val="superscript"/>
        <sz val="9"/>
        <rFont val="Times New Roman"/>
        <family val="1"/>
      </rPr>
      <t>c, f</t>
    </r>
  </si>
  <si>
    <r>
      <t>Status</t>
    </r>
    <r>
      <rPr>
        <i/>
        <vertAlign val="superscript"/>
        <sz val="9"/>
        <color rgb="FF000000"/>
        <rFont val="Times New Roman"/>
        <family val="1"/>
      </rPr>
      <t>c</t>
    </r>
  </si>
  <si>
    <r>
      <t>Channel</t>
    </r>
    <r>
      <rPr>
        <i/>
        <vertAlign val="superscript"/>
        <sz val="9"/>
        <color rgb="FF000000"/>
        <rFont val="Times New Roman"/>
        <family val="1"/>
      </rPr>
      <t>c</t>
    </r>
  </si>
  <si>
    <r>
      <t>Funding source</t>
    </r>
    <r>
      <rPr>
        <i/>
        <vertAlign val="superscript"/>
        <sz val="9"/>
        <color rgb="FF000000"/>
        <rFont val="Times New Roman"/>
        <family val="1"/>
      </rPr>
      <t>c</t>
    </r>
  </si>
  <si>
    <r>
      <t>Financial instrument</t>
    </r>
    <r>
      <rPr>
        <i/>
        <vertAlign val="superscript"/>
        <sz val="9"/>
        <color rgb="FF000000"/>
        <rFont val="Times New Roman"/>
        <family val="1"/>
      </rPr>
      <t>c, g</t>
    </r>
  </si>
  <si>
    <r>
      <t>Type of support</t>
    </r>
    <r>
      <rPr>
        <i/>
        <vertAlign val="superscript"/>
        <sz val="9"/>
        <color rgb="FF000000"/>
        <rFont val="Times New Roman"/>
        <family val="1"/>
      </rPr>
      <t>c</t>
    </r>
  </si>
  <si>
    <r>
      <t>Sector</t>
    </r>
    <r>
      <rPr>
        <i/>
        <vertAlign val="superscript"/>
        <sz val="9"/>
        <color rgb="FF000000"/>
        <rFont val="Times New Roman"/>
        <family val="1"/>
      </rPr>
      <t>c</t>
    </r>
  </si>
  <si>
    <r>
      <t>Subsector</t>
    </r>
    <r>
      <rPr>
        <i/>
        <vertAlign val="superscript"/>
        <sz val="9"/>
        <rFont val="Times New Roman"/>
        <family val="1"/>
      </rPr>
      <t>c, h</t>
    </r>
  </si>
  <si>
    <r>
      <t>Contribution to capacity-building objectives</t>
    </r>
    <r>
      <rPr>
        <i/>
        <vertAlign val="superscript"/>
        <sz val="9"/>
        <color rgb="FF000000"/>
        <rFont val="Times New Roman"/>
        <family val="1"/>
      </rPr>
      <t>c, h</t>
    </r>
  </si>
  <si>
    <r>
      <t>Contribution to technology development and transfer objectives</t>
    </r>
    <r>
      <rPr>
        <i/>
        <vertAlign val="superscript"/>
        <sz val="9"/>
        <color rgb="FF000000"/>
        <rFont val="Times New Roman"/>
        <family val="1"/>
      </rPr>
      <t>c, h</t>
    </r>
  </si>
  <si>
    <r>
      <t>Additional information</t>
    </r>
    <r>
      <rPr>
        <i/>
        <vertAlign val="superscript"/>
        <sz val="9"/>
        <color rgb="FF000000"/>
        <rFont val="Times New Roman"/>
        <family val="1"/>
      </rPr>
      <t>c, h, i</t>
    </r>
  </si>
  <si>
    <t>Face value</t>
  </si>
  <si>
    <t>Grant equivalent</t>
  </si>
  <si>
    <t>Domestic
currency</t>
  </si>
  <si>
    <t>USD</t>
  </si>
  <si>
    <t>Custom footnotes:</t>
  </si>
  <si>
    <r>
      <rPr>
        <vertAlign val="superscript"/>
        <sz val="9"/>
        <rFont val="Times New Roman"/>
        <family val="1"/>
      </rPr>
      <t>(1)</t>
    </r>
    <r>
      <rPr>
        <sz val="9"/>
        <rFont val="Times New Roman"/>
        <family val="1"/>
      </rPr>
      <t xml:space="preserve"> </t>
    </r>
    <r>
      <rPr>
        <i/>
        <sz val="9"/>
        <rFont val="Times New Roman"/>
        <family val="1"/>
      </rPr>
      <t>Custom footnote 1</t>
    </r>
  </si>
  <si>
    <r>
      <rPr>
        <vertAlign val="superscript"/>
        <sz val="9"/>
        <rFont val="Times New Roman"/>
        <family val="1"/>
      </rPr>
      <t>(2)</t>
    </r>
    <r>
      <rPr>
        <sz val="9"/>
        <rFont val="Times New Roman"/>
        <family val="1"/>
      </rPr>
      <t xml:space="preserve"> </t>
    </r>
    <r>
      <rPr>
        <i/>
        <sz val="9"/>
        <rFont val="Times New Roman"/>
        <family val="1"/>
      </rPr>
      <t>Custom footnote 2</t>
    </r>
  </si>
  <si>
    <t>The underlying assumptions, definitions and methodologies of the information in this CTF is available at link/page number of the BTR.</t>
  </si>
  <si>
    <t xml:space="preserve">TABLE  2  </t>
  </si>
  <si>
    <t xml:space="preserve"> type:year</t>
  </si>
  <si>
    <t>:a, b, c multilateral channels</t>
  </si>
  <si>
    <r>
      <t>Institution</t>
    </r>
    <r>
      <rPr>
        <i/>
        <vertAlign val="superscript"/>
        <sz val="9"/>
        <rFont val="Times New Roman"/>
        <family val="1"/>
      </rPr>
      <t>c</t>
    </r>
  </si>
  <si>
    <r>
      <t>Amount</t>
    </r>
    <r>
      <rPr>
        <i/>
        <vertAlign val="superscript"/>
        <sz val="9"/>
        <rFont val="Times New Roman"/>
        <family val="1"/>
      </rPr>
      <t xml:space="preserve"> c, d</t>
    </r>
  </si>
  <si>
    <r>
      <t>Recipient</t>
    </r>
    <r>
      <rPr>
        <i/>
        <vertAlign val="superscript"/>
        <sz val="9"/>
        <rFont val="Times New Roman"/>
        <family val="1"/>
      </rPr>
      <t>c, e, g</t>
    </r>
  </si>
  <si>
    <r>
      <t>Title of the project, programme, activity or other</t>
    </r>
    <r>
      <rPr>
        <i/>
        <vertAlign val="superscript"/>
        <sz val="9"/>
        <rFont val="Times New Roman"/>
        <family val="1"/>
      </rPr>
      <t>c, e, g, h</t>
    </r>
  </si>
  <si>
    <r>
      <t>Status</t>
    </r>
    <r>
      <rPr>
        <i/>
        <vertAlign val="superscript"/>
        <sz val="9"/>
        <rFont val="Times New Roman"/>
        <family val="1"/>
      </rPr>
      <t>c</t>
    </r>
  </si>
  <si>
    <r>
      <t>Channel</t>
    </r>
    <r>
      <rPr>
        <i/>
        <vertAlign val="superscript"/>
        <sz val="9"/>
        <rFont val="Times New Roman"/>
        <family val="1"/>
      </rPr>
      <t>c</t>
    </r>
  </si>
  <si>
    <r>
      <t>Funding source</t>
    </r>
    <r>
      <rPr>
        <i/>
        <vertAlign val="superscript"/>
        <sz val="9"/>
        <rFont val="Times New Roman"/>
        <family val="1"/>
      </rPr>
      <t>c</t>
    </r>
  </si>
  <si>
    <r>
      <t>Financial instrument</t>
    </r>
    <r>
      <rPr>
        <i/>
        <vertAlign val="superscript"/>
        <sz val="9"/>
        <rFont val="Times New Roman"/>
        <family val="1"/>
      </rPr>
      <t>c, i</t>
    </r>
  </si>
  <si>
    <r>
      <t>Type of support</t>
    </r>
    <r>
      <rPr>
        <i/>
        <vertAlign val="superscript"/>
        <sz val="9"/>
        <rFont val="Times New Roman"/>
        <family val="1"/>
      </rPr>
      <t>c</t>
    </r>
  </si>
  <si>
    <r>
      <t>Sector</t>
    </r>
    <r>
      <rPr>
        <i/>
        <vertAlign val="superscript"/>
        <sz val="9"/>
        <rFont val="Times New Roman"/>
        <family val="1"/>
      </rPr>
      <t>c, g</t>
    </r>
  </si>
  <si>
    <r>
      <t>Subsector</t>
    </r>
    <r>
      <rPr>
        <i/>
        <vertAlign val="superscript"/>
        <sz val="9"/>
        <rFont val="Times New Roman"/>
        <family val="1"/>
      </rPr>
      <t>c, g</t>
    </r>
  </si>
  <si>
    <r>
      <t>Contribution to capacity-building objectives</t>
    </r>
    <r>
      <rPr>
        <i/>
        <vertAlign val="superscript"/>
        <sz val="9"/>
        <rFont val="Times New Roman"/>
        <family val="1"/>
      </rPr>
      <t>c, e, g</t>
    </r>
  </si>
  <si>
    <r>
      <t>Contribution to technology development and transfer objectives</t>
    </r>
    <r>
      <rPr>
        <i/>
        <vertAlign val="superscript"/>
        <sz val="9"/>
        <rFont val="Times New Roman"/>
        <family val="1"/>
      </rPr>
      <t>c, e, g</t>
    </r>
  </si>
  <si>
    <r>
      <t>Additional information</t>
    </r>
    <r>
      <rPr>
        <i/>
        <vertAlign val="superscript"/>
        <sz val="9"/>
        <rFont val="Times New Roman"/>
        <family val="1"/>
      </rPr>
      <t>l</t>
    </r>
  </si>
  <si>
    <r>
      <t xml:space="preserve">Inflows </t>
    </r>
    <r>
      <rPr>
        <i/>
        <vertAlign val="superscript"/>
        <sz val="9"/>
        <rFont val="Times New Roman"/>
        <family val="1"/>
      </rPr>
      <t>c, e</t>
    </r>
  </si>
  <si>
    <r>
      <t xml:space="preserve">Outflows </t>
    </r>
    <r>
      <rPr>
        <i/>
        <vertAlign val="superscript"/>
        <sz val="9"/>
        <rFont val="Times New Roman"/>
        <family val="1"/>
      </rPr>
      <t>c, e</t>
    </r>
  </si>
  <si>
    <r>
      <t>Core/general</t>
    </r>
    <r>
      <rPr>
        <i/>
        <vertAlign val="superscript"/>
        <sz val="9"/>
        <rFont val="Times New Roman"/>
        <family val="1"/>
      </rPr>
      <t>c, e, f</t>
    </r>
  </si>
  <si>
    <r>
      <t>Climate-specific</t>
    </r>
    <r>
      <rPr>
        <i/>
        <vertAlign val="superscript"/>
        <sz val="9"/>
        <rFont val="Times New Roman"/>
        <family val="1"/>
      </rPr>
      <t>e</t>
    </r>
  </si>
  <si>
    <t xml:space="preserve">TABLE  3 </t>
  </si>
  <si>
    <t>Information on financial support mobilized through public interventions under Article 9 of the Paris Agreement in year</t>
  </si>
  <si>
    <t>type: rate</t>
  </si>
  <si>
    <r>
      <t xml:space="preserve">Recipient </t>
    </r>
    <r>
      <rPr>
        <i/>
        <vertAlign val="superscript"/>
        <sz val="9"/>
        <rFont val="Times New Roman"/>
        <family val="1"/>
      </rPr>
      <t>c</t>
    </r>
  </si>
  <si>
    <r>
      <t>Title of the project programme, activity or other</t>
    </r>
    <r>
      <rPr>
        <i/>
        <vertAlign val="superscript"/>
        <sz val="9"/>
        <color rgb="FF000000"/>
        <rFont val="Times New Roman"/>
        <family val="1"/>
      </rPr>
      <t>c, d</t>
    </r>
  </si>
  <si>
    <r>
      <t>Channel</t>
    </r>
    <r>
      <rPr>
        <i/>
        <vertAlign val="superscript"/>
        <sz val="9"/>
        <rFont val="Times New Roman"/>
        <family val="1"/>
      </rPr>
      <t xml:space="preserve"> c</t>
    </r>
  </si>
  <si>
    <r>
      <t>Amount mobilized</t>
    </r>
    <r>
      <rPr>
        <i/>
        <vertAlign val="superscript"/>
        <sz val="9"/>
        <rFont val="Times New Roman"/>
        <family val="1"/>
      </rPr>
      <t>c, e</t>
    </r>
  </si>
  <si>
    <r>
      <t xml:space="preserve">Amount of resources used to mobilize the support </t>
    </r>
    <r>
      <rPr>
        <i/>
        <vertAlign val="superscript"/>
        <sz val="9"/>
        <rFont val="Times New Roman"/>
        <family val="1"/>
      </rPr>
      <t>c</t>
    </r>
  </si>
  <si>
    <r>
      <t>Type of public intervention</t>
    </r>
    <r>
      <rPr>
        <i/>
        <vertAlign val="superscript"/>
        <sz val="9"/>
        <rFont val="Times New Roman"/>
        <family val="1"/>
      </rPr>
      <t>c, f</t>
    </r>
  </si>
  <si>
    <t>Type of support</t>
  </si>
  <si>
    <r>
      <t>Subsector</t>
    </r>
    <r>
      <rPr>
        <i/>
        <vertAlign val="superscript"/>
        <sz val="9"/>
        <rFont val="Times New Roman"/>
        <family val="1"/>
      </rPr>
      <t>c</t>
    </r>
  </si>
  <si>
    <r>
      <t>Additional information</t>
    </r>
    <r>
      <rPr>
        <i/>
        <vertAlign val="superscript"/>
        <sz val="9"/>
        <rFont val="Times New Roman"/>
        <family val="1"/>
      </rPr>
      <t>c, i</t>
    </r>
  </si>
  <si>
    <t>TABLE  4</t>
  </si>
  <si>
    <r>
      <t>Information on support for technology development and transfer provided under Article 10 of the Paris Agreement</t>
    </r>
    <r>
      <rPr>
        <b/>
        <vertAlign val="superscript"/>
        <sz val="12"/>
        <rFont val="Times New Roman"/>
        <family val="1"/>
      </rPr>
      <t>a</t>
    </r>
  </si>
  <si>
    <r>
      <rPr>
        <i/>
        <sz val="9"/>
        <color rgb="FF000000"/>
        <rFont val="Times New Roman"/>
        <family val="1"/>
      </rPr>
      <t>Title</t>
    </r>
    <r>
      <rPr>
        <i/>
        <vertAlign val="superscript"/>
        <sz val="9"/>
        <color rgb="FF000000"/>
        <rFont val="Times New Roman"/>
        <family val="1"/>
      </rPr>
      <t>b</t>
    </r>
  </si>
  <si>
    <r>
      <t>Recipient entity</t>
    </r>
    <r>
      <rPr>
        <i/>
        <vertAlign val="superscript"/>
        <sz val="9"/>
        <color rgb="FF000000"/>
        <rFont val="Times New Roman"/>
        <family val="1"/>
      </rPr>
      <t>b</t>
    </r>
  </si>
  <si>
    <r>
      <t>Description and objectives</t>
    </r>
    <r>
      <rPr>
        <i/>
        <vertAlign val="superscript"/>
        <sz val="9"/>
        <rFont val="Times New Roman"/>
        <family val="1"/>
      </rPr>
      <t>b</t>
    </r>
  </si>
  <si>
    <r>
      <t>Type of support</t>
    </r>
    <r>
      <rPr>
        <i/>
        <vertAlign val="superscript"/>
        <sz val="9"/>
        <rFont val="Times New Roman"/>
        <family val="1"/>
      </rPr>
      <t>b</t>
    </r>
  </si>
  <si>
    <r>
      <t>Sector</t>
    </r>
    <r>
      <rPr>
        <i/>
        <vertAlign val="superscript"/>
        <sz val="9"/>
        <rFont val="Times New Roman"/>
        <family val="1"/>
      </rPr>
      <t>b</t>
    </r>
  </si>
  <si>
    <r>
      <t>Subsector</t>
    </r>
    <r>
      <rPr>
        <i/>
        <vertAlign val="superscript"/>
        <sz val="9"/>
        <color rgb="FF000000"/>
        <rFont val="Times New Roman"/>
        <family val="1"/>
      </rPr>
      <t>b</t>
    </r>
  </si>
  <si>
    <r>
      <t>Type of technology</t>
    </r>
    <r>
      <rPr>
        <i/>
        <vertAlign val="superscript"/>
        <sz val="9"/>
        <rFont val="Times New Roman"/>
        <family val="1"/>
      </rPr>
      <t>b</t>
    </r>
  </si>
  <si>
    <r>
      <t>Status of measure or activity</t>
    </r>
    <r>
      <rPr>
        <i/>
        <vertAlign val="superscript"/>
        <sz val="9"/>
        <rFont val="Times New Roman"/>
        <family val="1"/>
      </rPr>
      <t>b</t>
    </r>
  </si>
  <si>
    <r>
      <t>Activity undertaken by</t>
    </r>
    <r>
      <rPr>
        <i/>
        <vertAlign val="superscript"/>
        <sz val="9"/>
        <rFont val="Times New Roman"/>
        <family val="1"/>
      </rPr>
      <t>b</t>
    </r>
  </si>
  <si>
    <r>
      <t>Additional information</t>
    </r>
    <r>
      <rPr>
        <i/>
        <vertAlign val="superscript"/>
        <sz val="9"/>
        <rFont val="Times New Roman"/>
        <family val="1"/>
      </rPr>
      <t>e</t>
    </r>
  </si>
  <si>
    <t>TABLE  5</t>
  </si>
  <si>
    <r>
      <t>Information on capacity-building support provided under Article 11 of the Paris Agreement</t>
    </r>
    <r>
      <rPr>
        <b/>
        <vertAlign val="superscript"/>
        <sz val="12"/>
        <rFont val="Times New Roman"/>
        <family val="1"/>
      </rPr>
      <t xml:space="preserve"> a</t>
    </r>
  </si>
  <si>
    <r>
      <t>Title</t>
    </r>
    <r>
      <rPr>
        <i/>
        <vertAlign val="superscript"/>
        <sz val="9"/>
        <rFont val="Times New Roman"/>
        <family val="1"/>
      </rPr>
      <t>b</t>
    </r>
  </si>
  <si>
    <r>
      <t>Additional information</t>
    </r>
    <r>
      <rPr>
        <i/>
        <vertAlign val="superscript"/>
        <sz val="9"/>
        <rFont val="Times New Roman"/>
        <family val="1"/>
      </rPr>
      <t>d</t>
    </r>
  </si>
  <si>
    <t>Burkina Faso</t>
  </si>
  <si>
    <t>Niger</t>
  </si>
  <si>
    <t>Rwanda</t>
  </si>
  <si>
    <t>Francophone Africa</t>
  </si>
  <si>
    <t>MALI REP</t>
  </si>
  <si>
    <t>GLOBAL</t>
  </si>
  <si>
    <t>SENEGAL</t>
  </si>
  <si>
    <t>CONGO (DEMOCRATIC REP.)</t>
  </si>
  <si>
    <t>HAITI</t>
  </si>
  <si>
    <t>RWANDA</t>
  </si>
  <si>
    <t>COTE d'IVOIRE</t>
  </si>
  <si>
    <t>INDIA</t>
  </si>
  <si>
    <t>KENYA</t>
  </si>
  <si>
    <t>MOROCCO</t>
  </si>
  <si>
    <t>MOZAMBIQUE</t>
  </si>
  <si>
    <t>UGANDA</t>
  </si>
  <si>
    <t>BENIN</t>
  </si>
  <si>
    <t>NIGER REP</t>
  </si>
  <si>
    <t>TANZANIA</t>
  </si>
  <si>
    <t>BURUNDI</t>
  </si>
  <si>
    <t>GUINEA REPUBLIC</t>
  </si>
  <si>
    <t>PALESTINE</t>
  </si>
  <si>
    <t>BURKINA FASO</t>
  </si>
  <si>
    <t>VIETNAM</t>
  </si>
  <si>
    <t>ETHIOPIA</t>
  </si>
  <si>
    <t>AFRICA</t>
  </si>
  <si>
    <t>MADAGASCAR DR</t>
  </si>
  <si>
    <t>Global</t>
  </si>
  <si>
    <t>PHILIPPINES</t>
  </si>
  <si>
    <t>PERU</t>
  </si>
  <si>
    <t>BOLIVIA</t>
  </si>
  <si>
    <t>ECUADOR</t>
  </si>
  <si>
    <t>COLOMBIA</t>
  </si>
  <si>
    <t>GUATEMALA</t>
  </si>
  <si>
    <t>CAMBODIA</t>
  </si>
  <si>
    <t>INDONESIA</t>
  </si>
  <si>
    <t>TOGO,REP</t>
  </si>
  <si>
    <t>NICARAGUA</t>
  </si>
  <si>
    <t>CUBA</t>
  </si>
  <si>
    <t>HONDURAS REP</t>
  </si>
  <si>
    <t>BRAZIL</t>
  </si>
  <si>
    <t>EL SALVADOR</t>
  </si>
  <si>
    <t>SOUTH AFRICA</t>
  </si>
  <si>
    <t>ASIA</t>
  </si>
  <si>
    <t>SOUTH AMERICA</t>
  </si>
  <si>
    <t>SURINAM</t>
  </si>
  <si>
    <t>TUNISIA</t>
  </si>
  <si>
    <t xml:space="preserve">BENIN </t>
  </si>
  <si>
    <t>NIGER</t>
  </si>
  <si>
    <t>CAMEROON</t>
  </si>
  <si>
    <t>West Africa / Ghana</t>
  </si>
  <si>
    <t>Asia / Vietnam, Cambodja, Laos, Thailand</t>
  </si>
  <si>
    <t>Asia / India</t>
  </si>
  <si>
    <t>ECUADOR, PERU</t>
  </si>
  <si>
    <t>COLOMBIA, GUATEMALA</t>
  </si>
  <si>
    <t>VIETNAM, ETHIOPIA, ECUADOR</t>
  </si>
  <si>
    <t>MALAWI</t>
  </si>
  <si>
    <t>MALAWI, MOZAMBIQUE</t>
  </si>
  <si>
    <t>Africa</t>
  </si>
  <si>
    <t xml:space="preserve">Burkina Faso </t>
  </si>
  <si>
    <t xml:space="preserve">Rwanda </t>
  </si>
  <si>
    <t xml:space="preserve">MOROCCO </t>
  </si>
  <si>
    <t>NDC Facilitator</t>
  </si>
  <si>
    <t xml:space="preserve">PATPA Q/A service for BUR, NDC, GHG inventories </t>
  </si>
  <si>
    <t>Offgrid renewable energy (Finexpo/GreenVenture)</t>
  </si>
  <si>
    <t>Africa Museum (MRAC-KMMA) - Programme pluriannuel de coopération au développement 2019-2023</t>
  </si>
  <si>
    <t>Financing new Junior Professional Officers JPO contract - Environmental Sustainability and Climate Related Security Risk - for UNEP New York</t>
  </si>
  <si>
    <t xml:space="preserve">Soutien aux stratégies d'inclusions sociales et économiques pour un développement durable </t>
  </si>
  <si>
    <t>La Compagnie Cacaoyère du Bandama</t>
  </si>
  <si>
    <t>Candi Solar</t>
  </si>
  <si>
    <t>Spark + Africa Fund</t>
  </si>
  <si>
    <t>Comafruits</t>
  </si>
  <si>
    <t>BIO</t>
  </si>
  <si>
    <t>Programme d'extension et de consolidation de la gestion des systèmes d'approvisionnement en eau potable et d'assainissement dans la ville de Mbuji Mayi (PROGEAU MBUJI)</t>
  </si>
  <si>
    <t>Appui Institutionnel et Opérationnel aux Agences de Bassins Hydrauliques (ABH)</t>
  </si>
  <si>
    <t>Capacity Development of the Ministry of Energy (MIREME) and Conselho National de Electricidade (CNELEC)</t>
  </si>
  <si>
    <t>Projet de renforcement du réseau électrique de la ville de Lubumbashi (PRELUB)</t>
  </si>
  <si>
    <t>Institutional Strengthening and Capacity Development in the Energy Sector</t>
  </si>
  <si>
    <t>Improve Teacher Training in National Teachers' College (NTC) of Kaliro</t>
  </si>
  <si>
    <t>Programme de lutte contre l'insécurité alimentaire et la malnutrition au niveau du cercle de Nara</t>
  </si>
  <si>
    <t>Expertise en coopération technique (ECT2) pour le programme sectoriel Croissance économique durable et inclusive</t>
  </si>
  <si>
    <t>Projet de développement de la filière des amandiers dans la région de l'Oriental - PROFAO</t>
  </si>
  <si>
    <t>Développement des filières du safran et du palmier dattier dans la région de Souss-Massa-Draa</t>
  </si>
  <si>
    <t>Appui au développement des filières agricoles au Bénin, volet opérationnel (PROFI-VO)</t>
  </si>
  <si>
    <t>Programme d'appui au renforcement de l'élevage et l'économie pastorale au niveau de la région de Koulikoro</t>
  </si>
  <si>
    <t>Appui et accompagnement des groupements d'intérêt économique pour le développement de la filière phoenicicole au niveau des oasis marocaines</t>
  </si>
  <si>
    <t>Programme d'appui au développement de l'élevage  au Niger (PRADEL) - Kiyo, Arziki</t>
  </si>
  <si>
    <t>Sustainable Agriculture Kigoma Regional Project SAKiRP</t>
  </si>
  <si>
    <t>Programme d’appui institutionnel et opérationnel au secteur agricole</t>
  </si>
  <si>
    <t>Renforcement de manière inclusive et durable des CVA ciblées et leur positionnement sur le marché, en œuvrant à répondre aux goulots d’étranglement clés de celle-ci et à la professionnalisation des agri-entrepreneurs y impliqués. - RCVA</t>
  </si>
  <si>
    <t>Programme de Développement Agricole dans le District de la Tshopo – Province Orientale - PRODAT</t>
  </si>
  <si>
    <t>Développement de l’Entrepreneuriat Agricole sur l’axe Conakry-Kindia-Mamou - DEA-CKM</t>
  </si>
  <si>
    <t>Expertise en coopération technique pour le Programme d'Appui à l'Elevage au Niger (PRADEL)</t>
  </si>
  <si>
    <t>Inclusive and sustainable value chain development in the pig and poultry sector - VCD-PPS</t>
  </si>
  <si>
    <t>Appui à l’émergence d’une infrastructure agroindustrielle moderne, compétitive et durable dans le Sine-Saloum - AEI-AGRO-Sine-Saloum</t>
  </si>
  <si>
    <t>Programme de Développement Agricole dans la Province du Kasaï Oriental - PRODAKOR</t>
  </si>
  <si>
    <t>Création d’un environnement favorable au développement des Chaînes de Valeur Ajoutée (CVA) ciblées et à l’innovation. - CCVA</t>
  </si>
  <si>
    <t>Urban Development in Rubavu, Musanze and Rwamagana - UrbanDev</t>
  </si>
  <si>
    <t>Leveraging stractegic Health Financing for Universal Health Coverage</t>
  </si>
  <si>
    <t>Schools Construction, Rehabilition and Equipment in the oPT (Phase IV)</t>
  </si>
  <si>
    <t>Projet d'appui aux droits à l'accès à l'eau potable et à l'assainissement de la ville de Fada N'gourma (region de l'est)</t>
  </si>
  <si>
    <t>Projet d'extension et de consolidation des systèmes d'approvisionnement en eau potable et d'assainissement dans la province du Sud-Kivu (PROGEAU Sud-Kivu)</t>
  </si>
  <si>
    <t>Projet d'Amélioration des Services d'Eau Potable et d'Assainissement en milieu rural (PASEPAR)</t>
  </si>
  <si>
    <t>Water and Sanitation Kigoma Regional Project WaSKiRP</t>
  </si>
  <si>
    <t>Projet d'amélioration de l'accès à l'eau potable et à l'assainissement dans la région de Koulikoro (PEPAK)</t>
  </si>
  <si>
    <t xml:space="preserve">Programme d'extension et de consolidation de la gestion des systèmes d'approvisionnement en eau potable et d'assainissement dans la province du Maniema (ProgEau Maniema) </t>
  </si>
  <si>
    <t>Natural Resources Management for Local Economic Development in Kigoma Region</t>
  </si>
  <si>
    <t>Water supply and Management contributing to food security in Gaza Province</t>
  </si>
  <si>
    <t>Développement des capacités</t>
  </si>
  <si>
    <t>Improve Teacher Training in National Teachers' College (NTC) of Muni</t>
  </si>
  <si>
    <t>Improving Access to reliable on Grid Electricity Services Households and priority Public Institutions – Phase 3</t>
  </si>
  <si>
    <t>Improving Access to Reliable On-grid Electricity Services for Households and Priority Public Institutions (Phase 2)</t>
  </si>
  <si>
    <t>Forest Management and woody biomass energy support (FMBE)</t>
  </si>
  <si>
    <t>Renewable Energy for Rural Development – Phase 2 (RERD2)</t>
  </si>
  <si>
    <t>Private sector participation in the generation of  Electricity from renewable resources (PSPE)</t>
  </si>
  <si>
    <t>Water and sanitation project (FINEXPO)</t>
  </si>
  <si>
    <t>Technology for agriculture (FINEXPO)</t>
  </si>
  <si>
    <t>Fly Ash recycling</t>
  </si>
  <si>
    <t>Building Resilience through Innovation and Open Data in Sub-Saharan Africa</t>
  </si>
  <si>
    <t>Prêt d'Etat à Etat - Burkina Faso - Projet d'approvisionnement en eau potable Donsin</t>
  </si>
  <si>
    <t>Prêt d'Etat à Etat - Niger - Programme d'urgence - augmentation du seuil de Goudel sur la rivière Niger afin d'accroître la capacité des retenues d'eau</t>
  </si>
  <si>
    <t>Prêt d'Etat à Etat - Madagascar - Projet d'installation de trois centrales à énergie solaire d'une capacité totale de 5MW</t>
  </si>
  <si>
    <t>The Sustainable Trade Initiative (IDH): Phase 2 d'engagement pour un programme de cacao belge durable (2019 - 2022)</t>
  </si>
  <si>
    <t>ECDPM  3 jarige financiering 2021-2023</t>
  </si>
  <si>
    <t>Financement 2021-2022 du  "Disaster Relief Emergency Fund" (DREF) de la Fédération Internationale des Sociétés de la Croix Rouge et du Croissant Rouge (FICR) - FF/2021/01</t>
  </si>
  <si>
    <t>KAMPANI - Upscaling - Fighting extreme poverty amongst smallholder farmers making proposals investment ready and de-risking investments (2021-2024)</t>
  </si>
  <si>
    <t>Business Partnership Facility</t>
  </si>
  <si>
    <t>Joint programme: Standing up for everyone's rights together.</t>
  </si>
  <si>
    <t>Lutte Intégrée contre la Vulnérabilité et l'Exclusion</t>
  </si>
  <si>
    <t>2017-2021 - Ensemble, avançons ! (Programme Commun)</t>
  </si>
  <si>
    <t>Programme commun de promotion de l'agriculture familiale durable et de l'économie sociale pour un monde plus juste</t>
  </si>
  <si>
    <t>Bos+ tropen 2017-2021 : Fortalecimiento de productores en manejo forestal y gestión de cadena de valor de productos forestales</t>
  </si>
  <si>
    <t>Bos+ tropen 2017-2021 : Sustainable and climate-smart land use (agro-forestry) practices are implemented to ensure ecosystem conservation by farmers associations in Northern Tanzania</t>
  </si>
  <si>
    <t>Bos+ tropen 2017-2021 : Mejorar y conservar los beneficios económicos y ambientales del bosque</t>
  </si>
  <si>
    <t>Bos+ tropen 2017-2021 : Mitigación de la deforestación mediante la mejora de los medios de vida y cadenas de valor de productos agroforestales</t>
  </si>
  <si>
    <t>Bos+ tropen 2017-2021 : Fortalecimiento de comunidades y manejo inclusivo y participativo del bosque y sus recursos</t>
  </si>
  <si>
    <t>Bos+ tropen 2017-2021 : Local communities utilize ecosystem services thanks to restoration of forest relics and exclosures</t>
  </si>
  <si>
    <t>Bos+ tropen 2017-2021 : Fortalecimiento de OSC en manejo inclusivo y participativo de recursos forestales</t>
  </si>
  <si>
    <t>Bos+ tropen 2017-2021 : Mitigación de la deforestación mediante el mejoramiento de los medios de vida a través de cadenas de valor sostenibles de productos agroforestales</t>
  </si>
  <si>
    <t>Bos+ tropen 2017-2021 : Environmental management of strategic forest areas on a sustainable, inclusive and participatory way</t>
  </si>
  <si>
    <t>Bos+ tropen 2017-2021 : Sustainable and climate-smart land use for ecosystem conservation by farmers</t>
  </si>
  <si>
    <t>Bos+ tropen 2017-2021 : Sustainable and participatory management of environmental strategic forest areas in the Kabarole district</t>
  </si>
  <si>
    <t>Societal change for sustainable development</t>
  </si>
  <si>
    <t>Empowerment dans un monde en mouvement - EMMo</t>
  </si>
  <si>
    <t>UNI4COOP Les populations d'agriculteurs familiaux améliorent leurs revenus en mettant en place des systèmes de gestion durable des ressources de leurs terroirs</t>
  </si>
  <si>
    <t>UNI4COOP Les populations rurales améliorent leur sécurité économique, alimentaire et nutritionnelle, en particulier les femmes et les plus vulnérables, par une gestion durable des ressources naturelles. (Résilience accrue face aux aléas climatiques et à la dégradtion des sols).</t>
  </si>
  <si>
    <t>UNI4COOP Améliorer les systèmes de gestion pour une exploitation durable des forêts/aires à protéger et la pérennisation de l'approvisionnement en eau potable</t>
  </si>
  <si>
    <t>Coordonner et renforcer les organisations de la société civile pour promouvoir la réalisation des Objectifs de développement durable (ODD)</t>
  </si>
  <si>
    <t>CODEART - 2020-2021 - Amélioration des revenus et du bien-être des populations paysannes par un soutien à la formation technique et à la transformation locale des produits agricoles</t>
  </si>
  <si>
    <t xml:space="preserve">Pour des citoyennes, des citoyens et des communautés actrices et acteurs de changements </t>
  </si>
  <si>
    <t>Renforcement des Croix-Rouge malienne et nigérienne à la préparation aux catastrophes et leur capacité à y répondre</t>
  </si>
  <si>
    <t>Coopération entre agriculteurs, l'avenir de l'agriculture familiale</t>
  </si>
  <si>
    <t>Programme de Promotion d'une Agriculture Durable et d'une Citoyenneté Engagée au XXIème siècle</t>
  </si>
  <si>
    <t xml:space="preserve">VSF-Belgium « Programme d’appui à la construction d’un environnement propice à la paix, à la stabilité, et au développement des zones agropastorales à forte insécurité au Sahel et dans les Grand Lacs » </t>
  </si>
  <si>
    <t>Pour un changement durable en faveur des communautés dépendantes de l’élevage familial – vers une approche One Health</t>
  </si>
  <si>
    <t>NER-2 Jeunesse &amp; Fragilité: " Appui à l’empowerment des jeunes “Paje-Gakassiney” "</t>
  </si>
  <si>
    <t>L'institution à la rencontre de l'humain</t>
  </si>
  <si>
    <t>UNI4COOP Les ménages ruraux des communes de Natitingou (département de l'Atacora), Parakou, Tchaourou et Ndali (département du Borgou) renforcent et équilibrent leurs exploitations familiales autour d’activités agricoles et d’activités génératrices de revenus liées</t>
  </si>
  <si>
    <t xml:space="preserve">UNI4COOP Las organizaciones comunitarias y sus miembros fortalecen sus capacidades para el ejercicio de sus derechos a la alimentación, a la gestión de su territorio y recursos naturales en un contexto de cambio climático y al acceso a ingresos suficientes, participando en la toma de </t>
  </si>
  <si>
    <t>UNI4COOP Small-scale family farmers and their family members strengthen their capacities to achieve food sovereignty, to defend their interests and to generate pro-poor growth</t>
  </si>
  <si>
    <t>UNI4COOP Las familias campesinas fortalecen sus capacidades para el ejercicio de sus derechos económicos, sociales, culturales y ambientales, con fin de vivir dignamente de la agricultura familiar y de otras actividades vinculadas al desarrollo sostenible de sus territorios</t>
  </si>
  <si>
    <t>UNI4COOP Les ménages ruraux des zones de Dialakoto, Diossong et Mont Rolland développent des modèles d’exploitations familiales durables (économiquement, socialement, écologiquement) intégrant les initiatives économiques des jeunes et des femmes</t>
  </si>
  <si>
    <t xml:space="preserve">Changing trade, changing lives. </t>
  </si>
  <si>
    <t>Samen werken aan water, voor een duurzame toekomst</t>
  </si>
  <si>
    <t>11.11.11 - Programma 2017-2021</t>
  </si>
  <si>
    <t>UNI4COOP Sécurité Alimentaire et Economique RDC</t>
  </si>
  <si>
    <t>UNI4COOP Seguridad Alimentaria y Económica en Bolivia</t>
  </si>
  <si>
    <t>UNI4COOP Food Security in Cambodia</t>
  </si>
  <si>
    <t>UNI4COOP Sécurité alimentaire et économique à Madagascar</t>
  </si>
  <si>
    <t>UNI4COOP Sécurité Alimentaire et Economique au Togo</t>
  </si>
  <si>
    <t>UNI4COOP Systèmes locaux de santé améliorés RDC</t>
  </si>
  <si>
    <t>Programme FBSA Burundi - Alphabétisation pour la promotion de la Sécurité Alimentaire et l’amélioration de la participation de la Femme dans le Développement - PASAFED-Alpha</t>
  </si>
  <si>
    <t>Contribution de l'apiculture au développement durable en Belgique et en Bolivie</t>
  </si>
  <si>
    <t>Pour que la Terre tourne juste: souveraineté alimentaire pour tous</t>
  </si>
  <si>
    <t>Le pouvoir citoyen contre l'injustice et pour des alternatives concrètes de développement durable</t>
  </si>
  <si>
    <t xml:space="preserve">Reducing disaster risks and losses by promoting inclusive and localised humanitarian systems in DRC and Tanzania </t>
  </si>
  <si>
    <t>Empowering communities to respond to conflict-induced protection risks and high food insecurity levels in six vast humanitarian crises</t>
  </si>
  <si>
    <t>Un monde juste qui fait progresser les droits des enfants et l'égalité pour les filles</t>
  </si>
  <si>
    <t>Improved good governance and sustainable use of natural resources in Simanjiro-district</t>
  </si>
  <si>
    <t>Transformation to a Sustainable and Inclusive Global Food System focused on Sustainable Food Production, a Fair Income for SmallHolder Farmers and Access to Healthy Food for Consumers</t>
  </si>
  <si>
    <t>L'utilisation durable de suffisamment d'installations d'eau et d'assainissement sures ainsi que des attitudes et pratiques d'hygiene sures et durables dans la population cible d'ici 2021.</t>
  </si>
  <si>
    <t>Sustained use of sufficient safe water et sanitation facilities, as well as sustained safe hygiene attitudes et practices by the target population by 2021.</t>
  </si>
  <si>
    <t>RKV - Enhancing community resilience to epidemics and hydro-meteorological hazards in the African Great Lakes region  - PG/2019/06</t>
  </si>
  <si>
    <t>Plus d'enfants avec un handicap sensoriel ont accès à un enseignement inclusif de qualité durant tout le cursus scolaire</t>
  </si>
  <si>
    <t>Travail décent : la création d'emplois décents, les droits au travail, la protection sociale et le dialogue social, un programme commun mis en oeuvre par FOS, IFSI/ISVI, SOLSOC</t>
  </si>
  <si>
    <t>Connect, strenghten and change for a sustainable and inclusive world.</t>
  </si>
  <si>
    <t xml:space="preserve">Le travail décent: la création d'emplois décents, les droits au travail, la protection sociale et le dialogue social. </t>
  </si>
  <si>
    <t xml:space="preserve">Programme 2017-2021 Protection des communautés, peuples indigènes </t>
  </si>
  <si>
    <t>The Shift: SDG4DEVELOPMENT (2018-2020)</t>
  </si>
  <si>
    <t>THE SHIFT -  “SDG for International Development Program ” (2021-2023)</t>
  </si>
  <si>
    <t>Financing new Junior Professional Officer JPO contract - Agribusiness/Market Development - for FAO in Maputo, Mozambique</t>
  </si>
  <si>
    <t>Sharing Minds, Changing Lives - Programma 2017-2021</t>
  </si>
  <si>
    <t xml:space="preserve">Climate Finance - Local CLimate Adaptive Living in Mozambique (LOCAL) 2021-2024 </t>
  </si>
  <si>
    <t xml:space="preserve">Climate Finance - Local CLimate Adaptive Living in Oeganda (LOCAL) 2021-2024 </t>
  </si>
  <si>
    <t xml:space="preserve">Financement 2021-2022 du « Central Emergency Response Fund » (CERF) géré par OCHA </t>
  </si>
  <si>
    <t>Climate Finance - Towards a Green Gaza: Improving Natural Resources Management, Reducing and Managing Waste, Creating Green Jobs (2021-2026) - UNDP</t>
  </si>
  <si>
    <t>UNDP BIOFIN Niger</t>
  </si>
  <si>
    <t>UNESCO Lifting the Yangambi Biosphere reserve into a climate-biodiversity CENTRE OF EXCELLENCE</t>
  </si>
  <si>
    <t>Towards Comprehensive Social Protection in Uganda (2021-2024)</t>
  </si>
  <si>
    <t>CD4E: Capacity Development for Education</t>
  </si>
  <si>
    <t>Good local governance: Les capacités municipales sont renforcées pour soutenir l’économie locale axée sur le marché</t>
  </si>
  <si>
    <t>Renforcement des capacités de l’ANCB pour un meilleur accompagnement des Communes dans la promotion de la bonne gouvernance locale</t>
  </si>
  <si>
    <t>L'encouragement et le soutien des activités génératrices de revenus (AGR) dans le secteur d'économie sociale et solidaire (agriculture, élevage et écotourisme) est renforcé par la commune d'Ouled Daoud Zekhanine en collaboration avec les associations de diaspora et en co</t>
  </si>
  <si>
    <t>good local governance: Los principios de la buena gobernanza local en cuanto a la gestión integral de los recursos hídricos se han puesto en práctica.</t>
  </si>
  <si>
    <t>Good local governance: Fortalecer las capacidades institucionales de los actores claves de la buena gobernanza local para impulsar iniciativas que promuevan la economía local con responsabilidad ambiental.</t>
  </si>
  <si>
    <t>Good local governance: La bonne gouvernance locale concernant la gestion des déchets et la gestion durable des ressources naturelles est renforcée avec la participation de la population locale</t>
  </si>
  <si>
    <t>Good local governance: Enhancing the capacity of local governments in South Africa to contribute to the implementation of the integrated waste management policies respecting the principles of good local governance (Bergrivier, Nquthu, Witzenberg)</t>
  </si>
  <si>
    <t>Good local governance: Contribute to good, inclusive local governance through the enhanced digital capacity for smart governance et improved service delivery of SALGA and its member municipalities</t>
  </si>
  <si>
    <t xml:space="preserve">PAM - Financement additionnel  2021 du Compte d’intervention immédiate (CII) dépendant du Programme Alimentaire Mondial (PAM) </t>
  </si>
  <si>
    <t>PAM: Appui au fonds flexible IRA ( Immediate Response Account) pour 2021/2022  (FF 2021/06) 10 MILLIONS</t>
  </si>
  <si>
    <t>Sustainable and fair agro-tourism sector for the benefit of Tunisian territories and their population</t>
  </si>
  <si>
    <t>Monitoring and co-management of water resources in the Medjerda</t>
  </si>
  <si>
    <t>Scientific and technical support for the development and integrated and sustainable management of water in the "longlands" (BAS-Fonds)</t>
  </si>
  <si>
    <t>Access to potable water and sanitation for the population of the rural community of Kara Kara in southern Niger</t>
  </si>
  <si>
    <t>Water Sanitation and Hygiene (WASH) Project for Mondoni and Bonako Rural Communities, Cameroon</t>
  </si>
  <si>
    <t>Water and Sanitation Project Torodi 4</t>
  </si>
  <si>
    <t xml:space="preserve">Drinking water supply and improvement of hygiene and sanitary facilities for three rural communities and three secondary schools in Ghana, using sustainable energy </t>
  </si>
  <si>
    <t>Drinking water and sanitation project in the El Constructor neighbourhood, Tarija</t>
  </si>
  <si>
    <t>Resilient socio-ecological systems in some community forests in Tshopo, RD Congo, with a focus on water use and management</t>
  </si>
  <si>
    <t>Mekong River Commission (MRC)</t>
  </si>
  <si>
    <t>Community-led land restoration and agroforestry resulting in Plan Vivo carbon certification in Chibabava, Mozambique</t>
  </si>
  <si>
    <t>Capacity Building of Faculty staff, Students and Youth for Urban Climate Resilience: Ayodhya implementation</t>
  </si>
  <si>
    <t>Niamey Climate Forest</t>
  </si>
  <si>
    <t>COCO2 – More coffee &amp; less CO2 in Ecuador and Perú</t>
  </si>
  <si>
    <t>Improved potential in climate change adaptation and mitigation by smallholder potato farmers in WestNile, Uganda</t>
  </si>
  <si>
    <t>Climate adaptation and mitigation for Uganda’s rice sector</t>
  </si>
  <si>
    <t>Kericho Circular Water</t>
  </si>
  <si>
    <t>Pollution monitoring, Emissions control, and Remediation methods to safeguard Irrigation Schemes using treated wastewater in a Changing climate fOr PEri-urban agriculture – PERISCOPE</t>
  </si>
  <si>
    <t>Extracting energy from rivers and lakes in a sustainable way</t>
  </si>
  <si>
    <t>Optimized approaches to assess and Mitigate greenhouse gas emissions from river basins (OPTIMIS)</t>
  </si>
  <si>
    <t>Mozambique Energy Sector Support (in the wider NDC Support Center framework)</t>
  </si>
  <si>
    <t>EmPOWERing high IMPACT users by by OPTIMIZING clean energy grids</t>
  </si>
  <si>
    <t>Sustainable drinking water supply on solar energy by purifying rainwater for schools in rural Northern Rwanda</t>
  </si>
  <si>
    <t>Water and sanitation project Goshi, Kenya</t>
  </si>
  <si>
    <t>Cooperation on better management of natural water resources in Uganda</t>
  </si>
  <si>
    <t>Reconstruction of water supply and improved access to plumbing in Petit-Goâve, Haiti</t>
  </si>
  <si>
    <t>Strengthening the co-management and implementation of forest conservation agreements in the Amarakaeri Communal Reserve, Peru.</t>
  </si>
  <si>
    <t>The access to water, hygiene and sanitation are improved in a participatory, sustainable and just way 3 municipalities in and around Bamako</t>
  </si>
  <si>
    <t>Water point and sanitation for the school Risci, Yatenga Province, Burkina Faso, with subsequent rehabilitation of the 15 oldest water points that have been installed by Origo in Burkina Faso since 2005</t>
  </si>
  <si>
    <t>Water and Sanitation project Torodi 3</t>
  </si>
  <si>
    <t>Participatory management of certified community forests in the Imiría, Ucayali protected area</t>
  </si>
  <si>
    <t>Restoration of tropical forest through sustainable productive systems and participatory territorial control mechanisms in communities below the Nanay River. Loreto region. Peruvian Amazon</t>
  </si>
  <si>
    <t>Enhancing Access to Profitable and Inclusive Agriculture Markets for Smallholder Farmers in Kasungu District</t>
  </si>
  <si>
    <t>Enhanced market access for increased income and resilience among smallholders in Mzimba and Kasungu</t>
  </si>
  <si>
    <t>GAIN: Smallholder farmers in Groundnut and beef value chAIN in Kasungu and Mzimba increase access to markets</t>
  </si>
  <si>
    <t>Enhancing agricultural input and output Markets for Increased Resilience and Income for Smallholder farmers in Mzimba and Kasungu districts (EMIRIS)</t>
  </si>
  <si>
    <t>Strengthened adaptation capacity for a green and resilient economy in South Africa</t>
  </si>
  <si>
    <t>Adaptative response and local scale adaptation for improving water security and increasing resilience to climate change in selected communities in Giyani (Limpopo - South Africa).  </t>
  </si>
  <si>
    <t>DEA Adaptive Capacity Facility</t>
  </si>
  <si>
    <t>Reducing the impact of Climate Risks in Southern Africa through Disaster Risk Reduction</t>
  </si>
  <si>
    <t>Towards Enhanced Climate Change Adaptation and an Inclusive Adaptive Green Economy in South Africa</t>
  </si>
  <si>
    <t>Towards an inclusive green economy by showcasing sustainable land use management projects in the Kruger to Canyons Biosphere Region</t>
  </si>
  <si>
    <t>Communal Agricultural Transformation (CAT) Empowering People - Restoring Land</t>
  </si>
  <si>
    <t>Building climate resilience of coastal communities, ecosystems and small scale fishers through implementing community and ecosystem based adaptation activities and diversifying livelihoods</t>
  </si>
  <si>
    <t>Enabling community-based adaptation in the Mkhuze River Ecosystem, KwaZulu-Natal</t>
  </si>
  <si>
    <t>Upscaling innovative solutions on climate change in africa through social entrepreneurship and multi-actor partnerships</t>
  </si>
  <si>
    <t>Keep it Cool - Climate Change education</t>
  </si>
  <si>
    <t>South Africa/ Flanders Climate Adaptation Research and Training Partnership : Building the adaptation knowledge and capacity base</t>
  </si>
  <si>
    <t>Development of a water supply system, from existing clean water boreholes to cover areas newly occupied by climate refugees</t>
  </si>
  <si>
    <t xml:space="preserve">Strengthening the adaptation and mitigation capacities of 4,000 producers in the communes of Koudougou and Réo to the risks of climate change </t>
  </si>
  <si>
    <t>Maintenance and upgrading of the Forest Monitoring and Evaluation System (FMES)</t>
  </si>
  <si>
    <t>Promotion of sustainable agriculture and protection techniques of land in the central plateau region of Burkina Faso</t>
  </si>
  <si>
    <t>Development of climate change resilient energy and vegetable production techniques. Bukavu and its periphery - South Kivu</t>
  </si>
  <si>
    <t>Women, soils and energy (FSEII)</t>
  </si>
  <si>
    <t>Support project for adaptation and mitigation to climate change provided to peoples of Saloum - Gandiaxx Day Nate GDN</t>
  </si>
  <si>
    <t>Water resources</t>
  </si>
  <si>
    <t>Methodological course for adaptation to climate change / "Organization of two internships in 2019 and 2020, for the design of sustainable projects in a context of climate change, for development actors from countries of the South"</t>
  </si>
  <si>
    <t>Promotion of the development of local agricultural sectors (rice, corn and soya) by communities roosted in their territory</t>
  </si>
  <si>
    <t>Strategies to ensure that the population of 7 villages has better food and nutritional security and access to drinking warer.</t>
  </si>
  <si>
    <t>Promotion of sustainable agriculture in crop/animal production including out-of-school youth</t>
  </si>
  <si>
    <t>Support for the sustainability of women's groups : significant improvements in production and marketing of agricultural products</t>
  </si>
  <si>
    <t>Cross-citizenship education N / S on environmental care and eco-feminism</t>
  </si>
  <si>
    <t>WASSAA LOUM - Productive water</t>
  </si>
  <si>
    <t>218 producer organizations have acquired the organizational, technical, material and financial skills and capacities necessary for their professionalization and are investing in the development of agroecological family farming for food security and the sustainable increase in the incomes of their members</t>
  </si>
  <si>
    <t>Improving the cooperative system for the benefit of farming families, members of cooperatives, to improve agricultural production and its development in targeted areas of the territories of Beni and Lubero in North Kivu</t>
  </si>
  <si>
    <t>Water purification and activation of agricultural cooperation, in groups in the province of Bandundu</t>
  </si>
  <si>
    <t>Strengthening of agro-pastoral activities that generate income for families in 8 villages in South Kivu</t>
  </si>
  <si>
    <t>1,585 peasant families who are members of grassroots organizations have strengthened their agroecological production and solidarity-based processing / marketing initiatives and have contributed with others to the Haitian State defining an agricultural policy that is favorable to them</t>
  </si>
  <si>
    <t>Resilience and economic power of women farmers to the impacts of climate shocks and post COVID-19 recovery</t>
  </si>
  <si>
    <t>Extension of training courses on peasant agroecology, small livestock farming and gardening in Kibeho</t>
  </si>
  <si>
    <t>Promotion of sustainable family farming and the social economy for a fairer world</t>
  </si>
  <si>
    <t>One voice for the climate</t>
  </si>
  <si>
    <t>Increase in agricultural income for peasants thanks to the improvement of the professionalization of family producers and their organizations</t>
  </si>
  <si>
    <t>Protect the forest</t>
  </si>
  <si>
    <t>Support for the initiative of the Great Wall for the Sahara and the Sahel- knowledge management, communication and skills building</t>
  </si>
  <si>
    <t>Development of certified organic production for the domestic market in Burkina Faso</t>
  </si>
  <si>
    <t>Technical and scientific support to the Tropical Agro-Veterinary Center of Kinshasa (TAVCK)</t>
  </si>
  <si>
    <t>Empowerment in a changing world</t>
  </si>
  <si>
    <t>Integrated Fight against Vulnerability and Exclusion</t>
  </si>
  <si>
    <t>1,585 peasant families have strengthened their agro-ecological production and processing/marketing initiatives and have contributed to the definition of a more favorable agricultural policy by the Haitian goverment.</t>
  </si>
  <si>
    <t>Small producers and vulnerable groups have greater food availability and sustainably improve their economic situation.</t>
  </si>
  <si>
    <t>Awareness on the impact of banned and dangerous pesticides in market gardening in Kinshasa through the AlimenTerre caracan.</t>
  </si>
  <si>
    <t>North/South component: Education for global citizenship and solidarity: crossed views</t>
  </si>
  <si>
    <t>Strengthening community resilience to health, nutrition and disaster risks in 46 villages</t>
  </si>
  <si>
    <t>Improvement of the sanitary safety of the infrastructures of the autonomous and private mini-networks in the zones out of reach of REGIDESO: peripheral zones of Kinshasa abd Mbuji-Mayi</t>
  </si>
  <si>
    <t>Promotion of short-cycle legumes to increase household nutritional security in Kasai Oriental province in the context of the COVID-19 pandemic.</t>
  </si>
  <si>
    <t>Development of economic opportunities for rural women through political and economic empowerment in the local dairy sector and land governance.</t>
  </si>
  <si>
    <t>Program 2017-2021: Senegal OS-1</t>
  </si>
  <si>
    <t>Education and sensitization to hygiene and COVID-19 of the users of 7 springs to be sanitized in 7 villages of Mokamo nothern sector / Kwilu province.</t>
  </si>
  <si>
    <t>Training of eco-advisers</t>
  </si>
  <si>
    <t>Strengthening access to water through rainwater harvesting and strengthening sanitation in Calumette.</t>
  </si>
  <si>
    <t>Strengthening collective entrepreneurial dynamics involved in the value chain of agricultural commoditiers to contribute to the improvement of food sovereignty and the increase of household incomes in the Tanganyika sector of Fizi Territory, South Kivu.</t>
  </si>
  <si>
    <t>Support for the development of a cooperative for the production and marketing of certified agricultural seeds in the territory of Lukula and its surroundings (Central Kongo Province).</t>
  </si>
  <si>
    <t>Rebuilding post-covid resilience, peacebuilding and sustainable development in Oussouye territory.</t>
  </si>
  <si>
    <t>Improvement of access to drinking water and hygiene for 10 springs in the Lurhala group.</t>
  </si>
  <si>
    <t>Promoting the resilience of family farmers to climatic hazards in the Southern Province.</t>
  </si>
  <si>
    <t>Strengthening the resilience of family farmers to the impacts of climate shocks and the Covid-19 pandemic on Idjwi Island, South Kivu Province.</t>
  </si>
  <si>
    <t>Support for the promotion of integrated good agricultural and sheep breeding practices for the improvement of food and income of small farmers in Bwéru (Maisi Territory)</t>
  </si>
  <si>
    <t>The formative and technical accompaniments of an eco-agriculture valorized by water supply and a desalinisation action, of a management and revalorization of the waste related to the agricultural, medical and domestic activities, are taken in charge by the communities and the public authorities (M' Hamid)</t>
  </si>
  <si>
    <t>Support for the sustainable management and exploitation of Benin's water resources for access to the drinking water and irrigated agriculture.</t>
  </si>
  <si>
    <t>Training for students and young leaders in the creation and sustainable management of companies in the fields of agriculture.</t>
  </si>
  <si>
    <t>Training in environmental spectroscopy and nanochemistry</t>
  </si>
  <si>
    <t>Support for training in eco-advice in the context of sustainable development.</t>
  </si>
  <si>
    <t>BIOLU: conditions for innovative integration of biomethanization for sustainable energy production and improvement of agricultural soil fertility status by households in Lubumbashi.</t>
  </si>
  <si>
    <t>Solid waste management support project in Kombissiri</t>
  </si>
  <si>
    <t>Strengthening the skills of the Regional Training and Research Center in hydraulic engineering and river navigation.</t>
  </si>
  <si>
    <t>Empowerment in agriculture-livestock and weaving for visually impaired youth in the city of Kikwit.</t>
  </si>
  <si>
    <t>Input to the DGD program in the Provinces of Kinshasa and Central Kong</t>
  </si>
  <si>
    <t>Strengthening of the family-based agriculture through improved agroecological techniques adapted to climate change for the rural communities of groupings of north and south Kivu, in the eastern part of Congo - AGEC II, extension of AGEC I with Committed amount of 115 000 € in 2020.</t>
  </si>
  <si>
    <t>WWF-CF Belgique - agroforestry in North Kivu, Congo - Project C2ARE2A</t>
  </si>
  <si>
    <t>Building Environmental and Community Resilience to climate change in population of Gihanga and Mutimbuzi - RREC -</t>
  </si>
  <si>
    <t>A living soil for sustainable production - Ten Viiga</t>
  </si>
  <si>
    <t>A living soil for sustainable production - Ten Viiga II (extension of the first period of Ten Viiga)</t>
  </si>
  <si>
    <t>PHA Voûte nubienne</t>
  </si>
  <si>
    <t>Promotion of raw earth habitats to combat climate change and deforestation in the Atacora" in Benin - HTC Atacora</t>
  </si>
  <si>
    <t>provided</t>
  </si>
  <si>
    <t>Bilateral</t>
  </si>
  <si>
    <t>Regional</t>
  </si>
  <si>
    <t>bilateral</t>
  </si>
  <si>
    <t>Bilatera</t>
  </si>
  <si>
    <t xml:space="preserve">Bilateral </t>
  </si>
  <si>
    <t>Bilateral (direct)</t>
  </si>
  <si>
    <t>ODA (ETS)</t>
  </si>
  <si>
    <t>OOF (ETS)</t>
  </si>
  <si>
    <t xml:space="preserve">ODA </t>
  </si>
  <si>
    <t>Grant</t>
  </si>
  <si>
    <t>loan</t>
  </si>
  <si>
    <t>loan, equity, grants</t>
  </si>
  <si>
    <t>grant</t>
  </si>
  <si>
    <t>LOAN</t>
  </si>
  <si>
    <t xml:space="preserve">Grant </t>
  </si>
  <si>
    <t>Grant (subvention)</t>
  </si>
  <si>
    <t>cross-cutting</t>
  </si>
  <si>
    <t>mitigation</t>
  </si>
  <si>
    <t>adaptation</t>
  </si>
  <si>
    <t>Cross-cutting</t>
  </si>
  <si>
    <t>Energy</t>
  </si>
  <si>
    <t xml:space="preserve">Multisector - Household food security programmes </t>
  </si>
  <si>
    <t>Agriculture, forestry, fishing</t>
  </si>
  <si>
    <t xml:space="preserve">Education </t>
  </si>
  <si>
    <t>Multisectoral (mostly renewable energy)</t>
  </si>
  <si>
    <t xml:space="preserve">Water and sanitation </t>
  </si>
  <si>
    <t xml:space="preserve">Multisector - Rural development </t>
  </si>
  <si>
    <t>Banking and financial services</t>
  </si>
  <si>
    <t xml:space="preserve">Health </t>
  </si>
  <si>
    <t>Environmental protection</t>
  </si>
  <si>
    <t xml:space="preserve">Multisector </t>
  </si>
  <si>
    <t>Water and sanitation</t>
  </si>
  <si>
    <t>Humanitarian Aid</t>
  </si>
  <si>
    <t xml:space="preserve">Business </t>
  </si>
  <si>
    <t xml:space="preserve">Government and civil society </t>
  </si>
  <si>
    <t xml:space="preserve">Population &amp; reproductive health </t>
  </si>
  <si>
    <t xml:space="preserve">Social services </t>
  </si>
  <si>
    <t>Trade, tourism</t>
  </si>
  <si>
    <t>Agriculture</t>
  </si>
  <si>
    <t>Water and Sanitation</t>
  </si>
  <si>
    <t>Forestry</t>
  </si>
  <si>
    <t>Other: Cities</t>
  </si>
  <si>
    <t>Agriculture &amp; food security</t>
  </si>
  <si>
    <t>Other: Climate policy</t>
  </si>
  <si>
    <t>Other: Job creation</t>
  </si>
  <si>
    <t>Other: Disaster reduction and prevention</t>
  </si>
  <si>
    <t>Other: Fishing</t>
  </si>
  <si>
    <t>Other: Education</t>
  </si>
  <si>
    <t>Other: Research</t>
  </si>
  <si>
    <t>water</t>
  </si>
  <si>
    <t>Agriculture/environmental educational training</t>
  </si>
  <si>
    <t>Awareness raising</t>
  </si>
  <si>
    <t>Agriculture/Food Security</t>
  </si>
  <si>
    <t>Agriculture/Forestry</t>
  </si>
  <si>
    <t>reconstruction relief &amp; rehabilitation</t>
  </si>
  <si>
    <t>industry</t>
  </si>
  <si>
    <t>Transport and Storage</t>
  </si>
  <si>
    <t>Other Social Infrastructure &amp; Services</t>
  </si>
  <si>
    <t>habitat</t>
  </si>
  <si>
    <t>N/A</t>
  </si>
  <si>
    <t>YES</t>
  </si>
  <si>
    <t>NO</t>
  </si>
  <si>
    <t>Federal government, Rio marker 2, implementing agency: FPS Public Health, Food Safety and Environment; Coefficient 100%</t>
  </si>
  <si>
    <t>Federal Government; FINEXPO; Rio marker: 2; Coefficiënt 100%</t>
  </si>
  <si>
    <t>Federal Government; Implementing Agency:  MRAC/KMMA; Rio marker: 1; Coefficient 10%</t>
  </si>
  <si>
    <t>Federal Government; implementing agency:  UNITED NATIONS JPO; Rio marker: 2; Coefficient 100%</t>
  </si>
  <si>
    <t>Federal Government; Implementing Agency: APEFE - Association pour la Promotion de l'Education et de la Formation à l'Etranger - APEFE; Rio marker: 1; Coefficiënt 10%</t>
  </si>
  <si>
    <t>Federal Government; Implementing Agency: BIO; Rio marker: 1; Coefficiënt 10%</t>
  </si>
  <si>
    <t>Federal Government; implementing agency: BIOinvest; Rio marker: 2</t>
  </si>
  <si>
    <t>Federal Government; implementing agency: BIOinvest; Rio marker: 2; Coefficiënt 100%</t>
  </si>
  <si>
    <t>Federal Government; implementing agency: BIOinvest; Rio marker: 5</t>
  </si>
  <si>
    <t>Federal Government; Implementing Agency: Enabel - the Belgian Development Agency; Rio marker: 1</t>
  </si>
  <si>
    <t>Federal Government; Implementing Agency: Enabel - the Belgian Development Agency; Rio marker: 1: Coefficiënt 5%</t>
  </si>
  <si>
    <t>Federal Government; Implementing Agency: Enabel - the Belgian Development Agency; Rio marker: 1; Coefficient 10%</t>
  </si>
  <si>
    <t>Federal Government; Implementing Agency: Enabel - the Belgian Development Agency; Rio marker: 1; Coefficiënt 10%</t>
  </si>
  <si>
    <t>Federal Government; Implementing Agency: Enabel - the Belgian Development Agency; Rio marker: 1; Coefficient 20%</t>
  </si>
  <si>
    <t>Federal Government; Implementing Agency: Enabel - the Belgian Development Agency; Rio marker: 1; Coefficiënt 20%</t>
  </si>
  <si>
    <t>Federal Government; Implementing Agency: Enabel - the Belgian Development Agency; Rio marker: 1; Coefficient 30%</t>
  </si>
  <si>
    <t>Federal Government; Implementing Agency: Enabel - the Belgian Development Agency; Rio marker: 1; Coefficiënt 30%</t>
  </si>
  <si>
    <t>Federal Government; Implementing Agency: Enabel - the Belgian Development Agency; Rio marker: 1; Coefficient 33%</t>
  </si>
  <si>
    <t>Federal Government; Implementing Agency: Enabel - the Belgian Development Agency; Rio marker: 1; Coefficiënt 40%</t>
  </si>
  <si>
    <t>Federal Government; Implementing Agency: Enabel - the Belgian Development Agency; Rio marker: 1; Coefficient 5%</t>
  </si>
  <si>
    <t>Federal Government; Implementing Agency: Enabel - the Belgian Development Agency; Rio marker: 1; Coefficiënt 5%</t>
  </si>
  <si>
    <t>Federal Government; Implementing Agency: Enabel - the Belgian Development Agency; Rio marker: 1; Coefficiënt 50%</t>
  </si>
  <si>
    <t>Federal Government; implementing agency: Enabel - the Belgian Development Agency; Rio marker: 2</t>
  </si>
  <si>
    <t>Federal Government; implementing agency: Enabel - the Belgian Development Agency; Rio marker: 2; Coefficiënt 100%</t>
  </si>
  <si>
    <t>Federal Government; Implementing Agency: FINEXPO; Rio marker: 1</t>
  </si>
  <si>
    <t>Federal Government; Implementing Agency: FINEXPO; Rio marker: 1; Coefficient 40%</t>
  </si>
  <si>
    <t>Federal Government; Implementing Agency: FINEXPO; Rio marker: 1; Coefficiënt 40%</t>
  </si>
  <si>
    <t>Federal Government; Implementing Agency: Global Fund for Disaster Risk Reduction (GFDRR); Rio marker: 1; Coefficient 5%</t>
  </si>
  <si>
    <t>Federal Government; Implementing Agency: Government Partner Country; Rio marker: 1</t>
  </si>
  <si>
    <t>Federal Government; Implementing Agency: Government Partner Country; Rio marker: 1; Coefficiënt 30%</t>
  </si>
  <si>
    <t>Federal Government; implementing agency: government partner country; Rio marker: 2</t>
  </si>
  <si>
    <t>Federal Government; implementing agency: government partner country; Rio marker: 2; Coefficiënt 100%</t>
  </si>
  <si>
    <t>Federal Government; Implementing Agency: IDH; Rio marker: 1; Coefficiënt 10%</t>
  </si>
  <si>
    <t>Federal Government; Implementing Agency: INGO ECDPM MAASTRICHT -mf; Rio marker: 1; Coefficient 10%</t>
  </si>
  <si>
    <t>Federal Government; Implementing Agency: International Federation of Red Cross and Red Crescent Societies; Rio marker: 1; Coefficient 5%</t>
  </si>
  <si>
    <t>Federal Government; Implementing Agency: KAMPANI; Rio marker: 1; Coefficiënt 10%</t>
  </si>
  <si>
    <t>Federal Government; Implementing Agency: Koning Boudewijnstichting; Rio marker: 1; Coefficient 20%</t>
  </si>
  <si>
    <t>Federal Government; Implementing Agency: NGO  Kiyo (ex. VIC-Kinderrechten); Rio marker: 1; Coefficiënt 10%</t>
  </si>
  <si>
    <t>Federal Government; Implementing Agency: NGO ADA ZOA Auto-Développement Afrique; Rio marker: 1; Coefficient 10%</t>
  </si>
  <si>
    <t>Federal Government; Implementing Agency: NGO Association des Rotary clubs belges pour la coopération au développement (ARCBCD); Rio marker: 1; Coefficient 20%</t>
  </si>
  <si>
    <t>Federal Government; Implementing Agency: NGO Autre Terre (ex-TTMI); Rio marker: 1; Coefficiënt 10%</t>
  </si>
  <si>
    <t>Federal Government; Implementing Agency: NGO BOS+ (ex Groenhart//BOS+tropen); Rio marker: 1</t>
  </si>
  <si>
    <t>Federal Government; Implementing Agency: NGO BOS+ (ex Groenhart//BOS+tropen); Rio marker: 1; Coefficient 33%</t>
  </si>
  <si>
    <t>Federal Government; Implementing Agency: NGO Broederlijk Delen - BD; Rio marker: 1; Coefficiënt 10%</t>
  </si>
  <si>
    <t>Federal Government; Implementing Agency: NGO Caritas Belgique Secours international; Rio marker: 1; Coefficiënt 10%</t>
  </si>
  <si>
    <t>Federal Government; Implementing Agency: NGO Centre Scientifique et Médical de l'ULB pour ses Activités de Coopération - CEMUBAC; Rio marker: 1; Coefficiënt 10%</t>
  </si>
  <si>
    <t>Federal Government; Implementing Agency: NGO Centre Scientifique et Médical de l'ULB pour ses Activités de Coopération - CEMUBAC; Rio marker: 1; Coefficient 33%</t>
  </si>
  <si>
    <t>Federal Government; Implementing Agency: NGO CNCD Centre National de Coopération au Développement; Rio marker: 1; Coefficient 33%</t>
  </si>
  <si>
    <t>Federal Government; Implementing Agency: NGO Congo-dorpen (ex. CDI - Bwamanda ); Rio marker: 1; Coefficiënt 10%</t>
  </si>
  <si>
    <t>Federal Government; Implementing Agency: NGO Coopération au Développement de l'Artisanat - CODEART; Rio marker: 1; Coefficiënt 10%</t>
  </si>
  <si>
    <t>Federal Government; Implementing Agency: NGO Croix-Rouge de Belgique, Communauté francophone - Activités internationales; Rio marker: 1</t>
  </si>
  <si>
    <t>Federal Government; Implementing Agency: NGO Croix-Rouge de Belgique, Communauté francophone - Activités internationales; Rio marker: 1; Coefficient 10%</t>
  </si>
  <si>
    <t>Federal Government; Implementing Agency: NGO Croix-Rouge de Belgique, Communauté francophone - Activités internationales; Rio marker: 1; Coefficient 20%</t>
  </si>
  <si>
    <t>Federal Government; Implementing Agency: NGO Croix-Rouge de Belgique, Communauté francophone - Activités internationales; Rio marker: 1; Coefficiënt 20%</t>
  </si>
  <si>
    <t>Federal Government; implementing agency: NGO Croix-Rouge de Belgique, Communauté francophone - Activités internationales; Rio marker: 2</t>
  </si>
  <si>
    <t>Federal Government; implementing agency: NGO Croix-Rouge de Belgique, Communauté francophone - Activités internationales; Rio marker: 2; Coefficiënt 100%</t>
  </si>
  <si>
    <t>Federal Government; Implementing Agency: NGO CSA Collectif Stratégies Alimentaires; Rio marker: 1; Coefficiënt 10%</t>
  </si>
  <si>
    <t>Federal Government; Implementing Agency: NGO Défi Belgique Afrique; Rio marker: 1; Coefficiënt 10%</t>
  </si>
  <si>
    <t>Federal Government; Implementing Agency: NGO Dierenartsen zonder grenzen - DZG; Rio marker: 1; Coefficient 10%</t>
  </si>
  <si>
    <t>Federal Government; Implementing Agency: NGO Dierenartsen zonder grenzen - DZG; Rio marker: 1; Coefficiënt 10%</t>
  </si>
  <si>
    <t>Federal Government; Implementing Agency: NGO Dierenartsen zonder grenzen - DZG; Rio marker: 1; Coefficiënt 20%</t>
  </si>
  <si>
    <t>Federal Government; implementing agency: NGO Dierenartsen zonder grenzen - DZG; Rio marker: 2; Coefficent 100%</t>
  </si>
  <si>
    <t>Federal Government; implementing agency: NGO Echos Communication; Rio marker: 2; Coefficiënt 100%</t>
  </si>
  <si>
    <t>Federal Government; Implementing Agency: NGO Eclosio (Ex-ADG); Rio marker: 1; Coefficiënt 10%</t>
  </si>
  <si>
    <t>Federal Government; Implementing Agency: NGO Fairtrade Belgium; Rio marker: 1; Coefficient 10%</t>
  </si>
  <si>
    <t>Federal Government; Implementing Agency: NGO Geneeskunde voor de Derde Wereld - G3W (ex Steunfonds derde wereld); Rio marker: 1</t>
  </si>
  <si>
    <t>Federal Government; Implementing Agency: NGO Iles de Paix; Rio marker: 1; Coefficient 10%</t>
  </si>
  <si>
    <t>Federal Government; implementing agency: NGO Join For Water (ex-Protos); Rio marker: 2; Coefficiënt 100%</t>
  </si>
  <si>
    <t>Federal Government; Implementing Agency: NGO Koepel 11.11.11 ex NCOS; Rio marker: 1; Coefficiënt 10%</t>
  </si>
  <si>
    <t>Federal Government; Implementing Agency: NGO Le Monde selon les femmes; Rio marker: 1; Coefficiënt 10%</t>
  </si>
  <si>
    <t>Federal Government; Implementing Agency: NGO Louvain Coopération (ex. Louvain Développement); Rio marker: 1; Coefficient 10%</t>
  </si>
  <si>
    <t>Federal Government; Implementing Agency: NGO Louvain Coopération (ex. Louvain Développement); Rio marker: 1; Coefficient 20%</t>
  </si>
  <si>
    <t>Federal Government; Implementing Agency: NGO Louvain Coopération (ex. Louvain Développement); Rio marker: 1; Coefficiënt 20%</t>
  </si>
  <si>
    <t>Federal Government; Implementing Agency: NGO Miel Maya Honing; Rio marker: 1; Coefficiënt 10%</t>
  </si>
  <si>
    <t>Federal Government; Implementing Agency: NGO Miteinander teilen; Rio marker: 1; Coefficiënt 10%</t>
  </si>
  <si>
    <t>Federal Government; Implementing Agency: NGO Oxfam - Solidarité; Rio marker: 1; Coefficiënt 10%</t>
  </si>
  <si>
    <t>Federal Government; Implementing Agency: NGO Oxfam - Solidarité; Rio marker: 1; Coefficient 30%</t>
  </si>
  <si>
    <t>Federal Government; Implementing Agency: NGO Oxfam - Solidarité; Rio marker: 1; Coefficient 5%</t>
  </si>
  <si>
    <t>Federal Government; implementing agency: NGO PLAN BELGIUM; Rio marker: 2; Coefficient 100%</t>
  </si>
  <si>
    <t>Federal Government; Implementing Agency: NGO RIKOLTO (ex-VECO); Rio marker: 1; Coefficient 10%</t>
  </si>
  <si>
    <t>Federal Government; Implementing Agency: NGO RIKOLTO (ex-VECO); Rio marker: 1; Coefficiënt 10%</t>
  </si>
  <si>
    <t>Federal Government; Implementing Agency: NGO Rode Kruis-Vlaanderen Internationaal; Rio marker: 1; Coefficiënt 30%</t>
  </si>
  <si>
    <t>Federal Government; Implementing Agency: NGO Rode Kruis-Vlaanderen Internationaal; Rio marker: 1; Coefficient 5%</t>
  </si>
  <si>
    <t>Federal Government; Implementing Agency: NGO Sensorial Handicap Cooperation (Irsa); Rio marker: 1; Coefficiënt 20%</t>
  </si>
  <si>
    <t>Federal Government; Implementing Agency: NGO Solidagro (ex Bevrijde Wereld - BW/Terre Nouvelle - TN); Rio marker: 1; Coefficient 10%</t>
  </si>
  <si>
    <t>Federal Government; Implementing Agency: NGO Solidagro (ex Bevrijde Wereld - BW/Terre Nouvelle - TN); Rio marker: 1; Coefficiënt 10%</t>
  </si>
  <si>
    <t>Federal Government; Implementing Agency: NGO Solidarité Socialiste - SolSoc - FCD; Rio marker: 1; Coefficiënt 10%</t>
  </si>
  <si>
    <t>Federal Government; Implementing Agency: NGO SOS Honger; Rio marker: 1; Coefficiënt 10%</t>
  </si>
  <si>
    <t>Federal Government; Implementing Agency: NGO TRIAS; Rio marker: 1; Coefficiënt 10%</t>
  </si>
  <si>
    <t>Federal Government; Implementing Agency: NGO WSM  WereldSolidariteit/Sol.Mondiale - WSMco; Rio marker: 1; Coefficiënt 20%</t>
  </si>
  <si>
    <t>Federal Government; Implementing Agency: NGO WWF Belgium; Rio marker: 1; Coefficient 33%</t>
  </si>
  <si>
    <t>Federal Government; implementing agency: NGO WWF Belgium; Rio marker: 2; Coefficient 50%</t>
  </si>
  <si>
    <t>Federal Government; Implementing Agency: syndicat    IIAV  (chr); Rio marker: 1; Coefficiënt 20%</t>
  </si>
  <si>
    <t>Federal Government; Implementing Agency: The Shift; Rio marker: 1; Coefficiënt 10%</t>
  </si>
  <si>
    <t>Federal Government; Implementing Agency: UNITED NATIONS ; Rio marker: 1; Coefficiënt 10%</t>
  </si>
  <si>
    <t>Federal Government; Implementing Agency: VLIR-UOS - Vlaamse Interuniversitaire Raad; Rio marker: 1; Coefficient 10%</t>
  </si>
  <si>
    <t>Federal Government; Implementing Agency: VLIR-UOS - Vlaamse Interuniversitaire Raad; Rio marker: 1; Coefficient 15%</t>
  </si>
  <si>
    <t>Federal Government; implementing agency: VN -  Capital Development Fund  (UNCDF/FENU) ; Rio marker: 2; Coefficient 100%</t>
  </si>
  <si>
    <t>Federal Government; Implementing Agency: VN OCHA -  Office of Co-ordination of Humanitarian Affairs ; Rio marker: 1; Coefficient 5%</t>
  </si>
  <si>
    <t>Federal Government; implementing agency: VN UNDP -  Development Programme ; Rio marker: 2; Coefficient 100%</t>
  </si>
  <si>
    <t>Federal Government; implementing agency: VN UNDP -  Development Programme ; Rio marker: 2; Coefficient 50%</t>
  </si>
  <si>
    <t>Federal Government; implementing agency: VN UNESCO ; Rio marker: 2</t>
  </si>
  <si>
    <t>Federal Government; Implementing Agency: VN UNICEF - Children's Fund; Rio marker: 1; Coefficiënt 10%</t>
  </si>
  <si>
    <t>Federal Government; Implementing Agency: VVOB ; Rio marker: 1; Coefficiënt 20%</t>
  </si>
  <si>
    <t>Federal Government; Implementing Agency: VVSG; Rio marker: 1; Coefficiënt 10</t>
  </si>
  <si>
    <t>Federal Government; Implementing Agency: VVSG; Rio marker: 1; Coefficiënt 10%</t>
  </si>
  <si>
    <t>Federal Government; Implementing Agency: World Food Programme ; Rio marker: 1; Coefficient 5%</t>
  </si>
  <si>
    <t>Gouvernement Wallonie/WBI/Rio Marker 1 [40 %] - Insitut Environnement</t>
  </si>
  <si>
    <t>Gouvernement Wallonie/WBI/Rio Marker 1 [40 %] - Université de Louvain</t>
  </si>
  <si>
    <t xml:space="preserve">Goverment of Wallonia - WBI /Rio Marker 2 [100%]/Catholic University of Louvain (CUL) </t>
  </si>
  <si>
    <t>Government of Flanders - Environment</t>
  </si>
  <si>
    <t>Government of Flanders - EnvironmentCoefficient: 100%</t>
  </si>
  <si>
    <t>Government of Flanders - EnvironmentCoefficient: 40%</t>
  </si>
  <si>
    <t>Government of Flanders - Foreign Affairs</t>
  </si>
  <si>
    <t>Government of Flanders - Foreign AffairsCoefficient: 100%</t>
  </si>
  <si>
    <t>Government of Flanders - Mobility and Public Works</t>
  </si>
  <si>
    <t xml:space="preserve">Government of the Brussels-Capital Region -  implementing agency : Enabel </t>
  </si>
  <si>
    <t>Government of the Brussels-Capital Region -  implementing organization  : Autre Terre</t>
  </si>
  <si>
    <t xml:space="preserve">Government of the Brussels-Capital Region- implementing agency : Enabel </t>
  </si>
  <si>
    <t xml:space="preserve">Government of the Brussels-Capital Region- Implementing organization : Oxfam </t>
  </si>
  <si>
    <t>Government of the Brussels-Capital Region- Implementing organization : Solsoc</t>
  </si>
  <si>
    <t>Government of Wallonia - Agency for Air and Climate (AWAC) + SPW-ARNE/DGO3 (administration for Agriculture, Natural Resources and Environment) - NGO Eclosio (ex-ADG) et ECOBENIN - Rio Marker: 2</t>
  </si>
  <si>
    <t>Government of Wallonia - Agency for Air and Climate (AWAC) + SPW-ARNE/DGO3 (administration for Agriculture, Natural Resources and Environment) - NGO ULB COOPERATION - Marker: 2</t>
  </si>
  <si>
    <t>Government of Wallonia - APEFE-WBI /Rio Marker 2 [100%]/University of Liège</t>
  </si>
  <si>
    <t>Government of Wallonia - SPW - Sustainable Development Directorate (SPW-DDD) - Rio Marker 2 [100 %]</t>
  </si>
  <si>
    <t>Government of Wallonia - WBI</t>
  </si>
  <si>
    <t>Government of Wallonia - WBI / Rio Marker 1 [40%]</t>
  </si>
  <si>
    <t>Government of Wallonia - WBI / Rio Marker 1 [40%] / implementing NGO or agency unspecified</t>
  </si>
  <si>
    <t>Government of Wallonia - WBI / Rio Marker 2 [100%]</t>
  </si>
  <si>
    <t>Government of Wallonia - WBI / Rio Marker 2 [100%] /  /implementing NGO unspecified.</t>
  </si>
  <si>
    <t>Government of Wallonia - WBI / Rio Marker 2 [100%] /  implementing NGO or agency unspecified</t>
  </si>
  <si>
    <t>Government of Wallonia - WBI / Rio Marker 2 [100%] / implementing NGO or agency unspecified</t>
  </si>
  <si>
    <t>Government of Wallonia - WBI / Rio Marker 2 [100%] / NOM DU PORTEUR DE PROJET ???</t>
  </si>
  <si>
    <t>Government of Wallonia - WBI / Rio Marker 2 [100%] /implementing NGO unspecified.</t>
  </si>
  <si>
    <t>Government of Wallonia - WBI / Rio Marker 2 [100%]/implementing NGO unspecified.</t>
  </si>
  <si>
    <t>Government of Wallonia - WBI /Rio Marker 1 (40%/TAVCK asbl)</t>
  </si>
  <si>
    <t>Government of Wallonia - WBI/Rio Marker # unspecified/ implementing NGO or agency unspecified</t>
  </si>
  <si>
    <t>Government of Wallonia - WBI/Rio Marker # unspecified/ implementing NGO or agency unspecified / agriculture &amp; water sanitation</t>
  </si>
  <si>
    <t>Government of Wallonia - WBI/Rio Marker # unspecified/ implementing NGO or agency unspecified / agriculture and forestry</t>
  </si>
  <si>
    <t>Government of Wallonia_Agency for Air and Climate (AWAC + SPW ARNE/DGO3)/Rio Markers for Climate: marker 2 [100%]/ Haute école provinciale du Hainaut - HEPH-Condorcet</t>
  </si>
  <si>
    <t>Government of Wallonia_Agency for Air and Climate (AWAC + SPW ARNE/DGO3)/Rio Markers for Climate: marker 2 [100%]/ WWF Belgium.</t>
  </si>
  <si>
    <t>Government of Wallonia_Agency for Air and Climate (AWAC + SPW-ARNE/DGO3)/ Rio Markers for Climate: marker 2 [100%]/NGO Pro-Action Développement (PAD) A.S.B.L.</t>
  </si>
  <si>
    <t>Government of Wallonia_Agency for Air and Climate (AWAC)/Rio Markers for Climate: marker 2 [100%]/ NGO Îles de Paix A.S.B.L.</t>
  </si>
  <si>
    <t>Government of Wallonia_Agency for Air and Climate (AWAC)/Rio Markers for Climate: marker 2 [100%]/NGO SOS FAIM A.S.B.L.</t>
  </si>
  <si>
    <t>Government of Wallonia_Agency for Air and Climate + SPW-ARNE/DGO3)/Rio Markers for Climate: marker 2 [100%]/ University of Louvain (UCLouvain)/sector: earthen habitat</t>
  </si>
  <si>
    <t>committed</t>
  </si>
  <si>
    <r>
      <t>Women, soils and energy (FSEII</t>
    </r>
    <r>
      <rPr>
        <i/>
        <sz val="8"/>
        <rFont val="Roboto"/>
      </rPr>
      <t xml:space="preserve"> - Extension of FSE II)</t>
    </r>
  </si>
  <si>
    <t>Development of a pilot system for the sustainable integrated production of fish and plants for women and young people in Burkina Faso</t>
  </si>
  <si>
    <t>Fishing</t>
  </si>
  <si>
    <t>Government of Wallonia_Agency for Air and Climate (AWAC)/Rio Markers for Climate: marker 2 [100%]/NGO Défi Belgique Afrique (DBA)</t>
  </si>
  <si>
    <r>
      <t>Status</t>
    </r>
    <r>
      <rPr>
        <vertAlign val="superscript"/>
        <sz val="9"/>
        <color rgb="FF000000"/>
        <rFont val="Times New Roman"/>
        <family val="1"/>
      </rPr>
      <t>c</t>
    </r>
  </si>
  <si>
    <t>Exchange rate used:0.881</t>
  </si>
  <si>
    <t>type: 2021</t>
  </si>
  <si>
    <t>Exchange rate used:_0.881_______</t>
  </si>
  <si>
    <t xml:space="preserve"> type: 2021</t>
  </si>
  <si>
    <t>Green Climate Fund</t>
  </si>
  <si>
    <t>Least Developed Countries Fund</t>
  </si>
  <si>
    <t>Adaptation fund</t>
  </si>
  <si>
    <t>CAFI (UNDP)</t>
  </si>
  <si>
    <t>UNEP</t>
  </si>
  <si>
    <t>Adaptation Fund</t>
  </si>
  <si>
    <t xml:space="preserve">Adaptation fund </t>
  </si>
  <si>
    <t>CGIAR</t>
  </si>
  <si>
    <t>NDC Partnership Action Fund</t>
  </si>
  <si>
    <t>UNDP</t>
  </si>
  <si>
    <t>IRENA</t>
  </si>
  <si>
    <t>FAO</t>
  </si>
  <si>
    <t>WFP</t>
  </si>
  <si>
    <t>UNFCCC</t>
  </si>
  <si>
    <t>One UN Fund Malawi</t>
  </si>
  <si>
    <t>Trust Fund World Bank</t>
  </si>
  <si>
    <t>World Health Organisation</t>
  </si>
  <si>
    <t>Climate and Clean Air Coalition</t>
  </si>
  <si>
    <t>United Nations Environment Program</t>
  </si>
  <si>
    <t>International Renewable Energy Agency (IRENA)</t>
  </si>
  <si>
    <t xml:space="preserve">Mekong River Commission (MRC) </t>
  </si>
  <si>
    <t>The Climate Group</t>
  </si>
  <si>
    <t>VN UNESCO -  Educational, Scientific and Cultural Organisation f</t>
  </si>
  <si>
    <t>VN WGO/WHO - World Health Organisation</t>
  </si>
  <si>
    <t>GLOBAL FUND TO FIGHT AIDS TUBERCULOSIS  AND MALARIA - GFATM / FMSTM - GFATM</t>
  </si>
  <si>
    <t xml:space="preserve">VN UNAIDS - Programme on HIV/AIDS </t>
  </si>
  <si>
    <t>African Development Bank (Special Fund)</t>
  </si>
  <si>
    <t>Club du Sahel</t>
  </si>
  <si>
    <t xml:space="preserve">Worldbank Group: IDA/AID International Development Association  </t>
  </si>
  <si>
    <t xml:space="preserve">Worldbank Group: International Bank for Reconstruction and Development - IBRD </t>
  </si>
  <si>
    <t>UN Department of Peacekeeping Operations (UNDPKO)</t>
  </si>
  <si>
    <t xml:space="preserve">UN International Labour Organisation  (ILO/IAO/OIT) </t>
  </si>
  <si>
    <t xml:space="preserve">VN FAO/ WVO - Food and Agricultural Organisation </t>
  </si>
  <si>
    <t xml:space="preserve">CGIAR/GCRAI - Consultative Group on International Agricultural Research </t>
  </si>
  <si>
    <t>Extractive Industries Transparency Initiative  (EITI)</t>
  </si>
  <si>
    <t xml:space="preserve">VN UNEP -  Milieu Programma </t>
  </si>
  <si>
    <t>Global Environment Facility (GEF/FEM)</t>
  </si>
  <si>
    <t>Trust Fund of the Montreal Protocol on Substances that Deplete the Ozone Layer - Montreal Protoco</t>
  </si>
  <si>
    <t>VN CCD Convention to Combat Desertification</t>
  </si>
  <si>
    <t>European Investment Bank - EIB -mf</t>
  </si>
  <si>
    <t xml:space="preserve">Worldbank Group: IDA - Heavily Indebted Poor Countries Debt Initiative Trust Fund HIPC  </t>
  </si>
  <si>
    <t>African Development Bank (Special Fund) -</t>
  </si>
  <si>
    <t>Active Learning Network for Accountability and Performance in Humanitarian Action (ALNAP)</t>
  </si>
  <si>
    <t xml:space="preserve">VN WVP/WFP/PAM - World Food Programme </t>
  </si>
  <si>
    <t>VN OCHA -  Office of Co-ordination of Humanitarian Affairs - PRT -mf</t>
  </si>
  <si>
    <t xml:space="preserve">VN UNHCR -  Office of the  High Commissioner for Refugees </t>
  </si>
  <si>
    <t>Integrated Regional Information Networks (IRIN)</t>
  </si>
  <si>
    <t>Organisatie voor Economische Samenwerking en Ontwikkeling (OESO) - Comité ontwikkelingssamenwerking (DAC)</t>
  </si>
  <si>
    <t>VN UNDP -  Development Programme</t>
  </si>
  <si>
    <t>IFC International Finance Corporation - IFC -mf</t>
  </si>
  <si>
    <t xml:space="preserve">Europees ontwikkelingsfonds (EOF/EDF/FED) </t>
  </si>
  <si>
    <t xml:space="preserve">Worldbank Group: IDA/AID International Development Association </t>
  </si>
  <si>
    <t>Budget EU Commission</t>
  </si>
  <si>
    <t xml:space="preserve">International Organisation for Migration IOM/OIM </t>
  </si>
  <si>
    <t xml:space="preserve">VN UNFPA/FNUAP -  UN Population Fund </t>
  </si>
  <si>
    <t xml:space="preserve">VN UNICEF - Children's Fund </t>
  </si>
  <si>
    <t>Global Partnership for Education (GPE)</t>
  </si>
  <si>
    <t xml:space="preserve">VN WGO/WHO - World Health Organisation </t>
  </si>
  <si>
    <t>African Development Bank (Ordinary Capital) - Afr.DB -mf</t>
  </si>
  <si>
    <t>UN International Labour Organisation  (ILO/IAO/OIT) - PRT</t>
  </si>
  <si>
    <t xml:space="preserve">UN OHCHR Office of the High Commissioner for Human Rights </t>
  </si>
  <si>
    <t>UNESCO</t>
  </si>
  <si>
    <t>Green Climate Fund (GCF)</t>
  </si>
  <si>
    <t>Least Developed Countries Fund (LDCF)</t>
  </si>
  <si>
    <t>Adaptation Fund (AF)</t>
  </si>
  <si>
    <t>Climate Finance- Contribution to Central African Forest Initiative (DR Congo)</t>
  </si>
  <si>
    <t>Climate Finance - additional contribution to United Nations Environment Programme for climate action 2021-2022</t>
  </si>
  <si>
    <t>Contribution to Adaptation Fund</t>
  </si>
  <si>
    <t xml:space="preserve">Grant to the adaptation fund </t>
  </si>
  <si>
    <t>Climate Finance - additional contribution to ONE CGIAR: Addressing SDG15 in the Sahel by Building Pathways for Transforming Food and Land Systems in a Climate Crisis</t>
  </si>
  <si>
    <t>Climate Finance - contribution to the NDC partnership</t>
  </si>
  <si>
    <t>Enhancing climate transparency in developing countries – a contribution to the UNDP Climate Promise (Global Support Programme)</t>
  </si>
  <si>
    <t>Climate-resilient food security for women and men smallholders in Mozambique through integrated climate risk management</t>
  </si>
  <si>
    <t>Climate Resilience Initiative in Malawi (CRIM)</t>
  </si>
  <si>
    <t xml:space="preserve">Reducing food and income insecurity among vulnerable households in Malawi through integrated risk management programme (IRMP - Phase II) </t>
  </si>
  <si>
    <t>Strengthening the Resilience of the Mozambique Health System to Climate Change Impacts</t>
  </si>
  <si>
    <t>Contribution to Climate and Clean Air Coalition</t>
  </si>
  <si>
    <t>Climate and Clean Air Coalition (CCAC)</t>
  </si>
  <si>
    <t>Marketing Capacity Building Project for Smallholder Farmers in Mzimba and Kasungu Districts</t>
  </si>
  <si>
    <t>Contribution to IRENA</t>
  </si>
  <si>
    <t>UNFCCC Trust Fund for Participation + Trust Fund for Supplementary Activities (TFP + TF SA)</t>
  </si>
  <si>
    <t>UNFCCC Trust Fund for Supplementary Activities</t>
  </si>
  <si>
    <t>Climate Group</t>
  </si>
  <si>
    <t>UNFCCC Digital platform development</t>
  </si>
  <si>
    <t>Voluntary contribution to support the Trust Fund forSupplementary Activities</t>
  </si>
  <si>
    <t>Voluntary contribution to support the Trust Fund forParticipation</t>
  </si>
  <si>
    <t xml:space="preserve">UNESCO - Contribution obligatoire </t>
  </si>
  <si>
    <t>Assessed Contribution WHO 2021 &amp; 2022 - ODA part</t>
  </si>
  <si>
    <t>Voluntary core funding GFATM 2021-2024</t>
  </si>
  <si>
    <t xml:space="preserve">Voluntary core funding UNAIDS </t>
  </si>
  <si>
    <t>Replenishment 15 African Development Fund (FAD15)</t>
  </si>
  <si>
    <t xml:space="preserve">Contributions volontaires au Club du Sahel et de l'Afrique de l'Ouest (OCDE)  </t>
  </si>
  <si>
    <t>IDA 18</t>
  </si>
  <si>
    <t xml:space="preserve">MONUSCO - Contribution obligatoire, partie APD </t>
  </si>
  <si>
    <t>Compulsory contribution ILO (60% ODA)</t>
  </si>
  <si>
    <t>Compulsory contribution FAO 2020-2021 - ODA part</t>
  </si>
  <si>
    <t>Core contribution to CGIAR</t>
  </si>
  <si>
    <t xml:space="preserve">Initiative pour la Transparence dans les Industries Extractives (ITIE/EITI) - Appui au Secrétariat International </t>
  </si>
  <si>
    <t>UNEP-Volontary multi-annual core contributions to the Environment Fund</t>
  </si>
  <si>
    <t>Global Environment Facility - 7th Replenishment</t>
  </si>
  <si>
    <t>Multilateral Fund for the Implementation of the Montreal Protocol</t>
  </si>
  <si>
    <t xml:space="preserve">UNCCD General Fund Desertification (Secretariat) </t>
  </si>
  <si>
    <t>Fonds Européen de Développement par la voie de la Banque Européenne d'Investissement</t>
  </si>
  <si>
    <t>IDA18 HIPC 2018-2026</t>
  </si>
  <si>
    <t>Participation in  the Highly Indebted Poor Countries (HIPC)  Initiative in order to reduce poor countries' external debt to sustainable levels</t>
  </si>
  <si>
    <t>Multilateral Debt Relief Initiative</t>
  </si>
  <si>
    <t xml:space="preserve">Financement des moyens généraux du PAM </t>
  </si>
  <si>
    <t>Financement des moyens généraux d'OCHA 2021-2023</t>
  </si>
  <si>
    <t>Financement  2021-2023 des moyens généraux de l'UNHCR</t>
  </si>
  <si>
    <t>Financement 2021-2023 des moyens généraux de TNH (The New Humanitarian) (ex IRIN)</t>
  </si>
  <si>
    <t>1'th Replenishment ADB</t>
  </si>
  <si>
    <t>Non earmarked voluntary contribution for Development Assistance Committee (DAC) 2021</t>
  </si>
  <si>
    <t>Multi-annual core contribution UNDP 2021-2024</t>
  </si>
  <si>
    <t>Capital increase 2018 IFC - International Finance Corporation (Worldbank Group)</t>
  </si>
  <si>
    <t>Core contribution to  European Development Fund -  (EOF/EDF/FED)</t>
  </si>
  <si>
    <t xml:space="preserve">Participation in the 3-yearly replenishment of the International Development Association of the World Bank </t>
  </si>
  <si>
    <t>European Commission : Belgian ODA share</t>
  </si>
  <si>
    <t>Voluntary Core Contribution IOM</t>
  </si>
  <si>
    <t>FAO Multipartner Support Programme Mechanism (FMM)</t>
  </si>
  <si>
    <t xml:space="preserve">UNFPA – Contributions volontaires core 2021-2024 </t>
  </si>
  <si>
    <t xml:space="preserve">Voluntary core funding UNICEF </t>
  </si>
  <si>
    <t xml:space="preserve">Voluntary core funding Global Partnership for Education </t>
  </si>
  <si>
    <t xml:space="preserve">Voluntary core funding WHO </t>
  </si>
  <si>
    <t>Septième augmentation générale du capital de la Banque africaine de Développement</t>
  </si>
  <si>
    <t>Voluntary  core funding ILO 2021-2024</t>
  </si>
  <si>
    <t>Compulsary contribution IOM</t>
  </si>
  <si>
    <t>Multi-annual core-funding OHCHR</t>
  </si>
  <si>
    <t>Addressing Hydro-Climatic Vulnerability through Citizen and Open Science</t>
  </si>
  <si>
    <t>Mangrove Restoration as a Nature-Based Solution in Latin American Biosphere Reserves</t>
  </si>
  <si>
    <t xml:space="preserve">Global </t>
  </si>
  <si>
    <t>Southern Africa / Mozambique</t>
  </si>
  <si>
    <t>Southern Africa / Malawi</t>
  </si>
  <si>
    <t>Multiple countries</t>
  </si>
  <si>
    <t>Latin America</t>
  </si>
  <si>
    <t>Multilateral</t>
  </si>
  <si>
    <t xml:space="preserve">Multilateral </t>
  </si>
  <si>
    <t>Multi-bilateral</t>
  </si>
  <si>
    <t>energy</t>
  </si>
  <si>
    <t>Other: Health</t>
  </si>
  <si>
    <t>Multisectoral</t>
  </si>
  <si>
    <t xml:space="preserve">Energy </t>
  </si>
  <si>
    <t>Agriculture, forestry, fishing - agricultural research</t>
  </si>
  <si>
    <t>Other: Land</t>
  </si>
  <si>
    <t>N/a</t>
  </si>
  <si>
    <t>Federal Government</t>
  </si>
  <si>
    <t>Government of Wallonia_the Agency for Air and Climate / IBRD-TF World Bank</t>
  </si>
  <si>
    <t>Federal Government; implementing agency: VN UNDP -  Development Programme ; Rio marker: 2</t>
  </si>
  <si>
    <t>Federal Government; implementing agency: VN UNEP ; Rio marker: 2</t>
  </si>
  <si>
    <t xml:space="preserve">Government of the Brussels-Capital Region </t>
  </si>
  <si>
    <t>Federal Government; implementing agency: CGIAR/GCRAI - Consultative Group on International Agricultural Research - PRT -mf; Rio marker: 2</t>
  </si>
  <si>
    <t>Federal Government; implementing agency: NDC Partnership/UNOPS; Rio marker: 2</t>
  </si>
  <si>
    <t>Government of Wallonia_the Agency for Air and Climate / United Nations Environment Program</t>
  </si>
  <si>
    <t>Federal Government; implementing agency: VN UN Framework Convention on Climate Change UNFCCC ; Rio marker: 2</t>
  </si>
  <si>
    <t>Government of Wallonia_the Agency for Air and Climate / Green Climate Fund / Trust Fund World Bank</t>
  </si>
  <si>
    <t>Government of Flanders - Foreign AffairsCoefficient: 40%</t>
  </si>
  <si>
    <t>Government of Flanders - EnvironmentCoefficient: 66%</t>
  </si>
  <si>
    <t>Government of Flanders - Mobility &amp; Public Works Coefficient: 40%</t>
  </si>
  <si>
    <t>Government of Wallonia - the Agency for Air and Climate / UNFCCC TFP / TFSA</t>
  </si>
  <si>
    <t>Government of Wallonia_the Agency for Air and Climate / the Climate Group</t>
  </si>
  <si>
    <t>Government of Flanders - Economy, Science and Innovation</t>
  </si>
  <si>
    <t>Provided</t>
  </si>
  <si>
    <t xml:space="preserve">Bilatéral </t>
  </si>
  <si>
    <t>type: 2022</t>
  </si>
  <si>
    <t>East Africa</t>
  </si>
  <si>
    <t>West Africa</t>
  </si>
  <si>
    <t>Central Africa</t>
  </si>
  <si>
    <t>NEPAL</t>
  </si>
  <si>
    <t>Asia</t>
  </si>
  <si>
    <t>Sahel</t>
  </si>
  <si>
    <t>Central America</t>
  </si>
  <si>
    <t xml:space="preserve">Andean Region </t>
  </si>
  <si>
    <t>Southern Africa</t>
  </si>
  <si>
    <t>ZAMBIA</t>
  </si>
  <si>
    <t>CHAD</t>
  </si>
  <si>
    <t>GHANA</t>
  </si>
  <si>
    <t>IVORY COAST</t>
  </si>
  <si>
    <t>MALAWI, ZAMBIA, ZIMBABWE</t>
  </si>
  <si>
    <t>COLOMBIA, GUATEMALA, PERU</t>
  </si>
  <si>
    <t>GAMBIA</t>
  </si>
  <si>
    <t>NAMIBIA</t>
  </si>
  <si>
    <t>NIGERIA</t>
  </si>
  <si>
    <t>MOZAMBIQUE, ZIMBABWE</t>
  </si>
  <si>
    <t>SURINAME</t>
  </si>
  <si>
    <t xml:space="preserve">SENEGAL </t>
  </si>
  <si>
    <t xml:space="preserve">TUNISIA </t>
  </si>
  <si>
    <t>Development of sustainable and resilient public spaces based on nature to strengthen resilience to climate change and improve water resources management and flood control.</t>
  </si>
  <si>
    <t>Development of resilient public spaces that are necessary to inclusive and sustainable urban development and contributing to enhanced life conditions of the residents.</t>
  </si>
  <si>
    <t>Infrastructure improvements of a cluster of desalination units</t>
  </si>
  <si>
    <t xml:space="preserve">Protection and preservation of biodiversity against the harmful effects of climate change in the communal sections of Bas and Haut Coq Chante, commune of Jacmel. </t>
  </si>
  <si>
    <t>Climate Finance–  Renforcement de la résilience des ménages vulnérables face aux effets néfastes du changement climatique par les boulis multi usages, dans les régions du Nord, du Centre-Nord et du SAHEL (RRCCBMU)</t>
  </si>
  <si>
    <t>Climate Finance : Protecting, conserving and restoring natural landscapes, while building community resilience and adaptive capacity (UNHCR Tanzania)</t>
  </si>
  <si>
    <t>Towards social justice in Tanzania, driven by inclusive and sustainable family entrepreneurship.</t>
  </si>
  <si>
    <t>Pour la justice sociale en RD Congo à travers l’entreprenariat familial inclusif et durable dans le monde</t>
  </si>
  <si>
    <t>Towards social justice in the Philippines, driven by inclusive and sustainable family entrepreneurship.</t>
  </si>
  <si>
    <t>FUNAE- Investment in Renewable Energy for economic and social development in rural Mozambique</t>
  </si>
  <si>
    <t>Food Smart Cities in Latin America: healthy, sustainable and nutritious food for all</t>
  </si>
  <si>
    <t>Towards social justice in Uganda, driven by inclusive and sustainable family entrepreneurship.</t>
  </si>
  <si>
    <t>Towards social justice in El Salvador, driven by inclusive and sustainable family entrepreneurship.</t>
  </si>
  <si>
    <t>Pour la justice sociale au Burkina Faso, sous l’impulsion de l’entreprenariat familial inclusif et durable dans le monde.</t>
  </si>
  <si>
    <t>Increased community resilience to health hazards especially for women and children</t>
  </si>
  <si>
    <t>Plaidoyer pour un monde plus égalitaire, durable, solidaire et inclusif</t>
  </si>
  <si>
    <t>Global Programme for Small-scale Agroecology Producers and Sustainable Food Systems Transformation (GP-SAEP)</t>
  </si>
  <si>
    <t>Des chaines de valeur riz et café au RDC plus résilientes, durables, performantes et inclusives</t>
  </si>
  <si>
    <t>Protéger et conserver l'eau pour une meilleure résilience socio-écologique dans le Nord-Ouest Haïti</t>
  </si>
  <si>
    <t>Protéger et conserver l'eau pour une meilleure résilience socio-écologique en Equateur-Pérou</t>
  </si>
  <si>
    <t>Programme d'extension et de consolidation de la gestion des systèmes d'approvisionnement en eau potable et d'assainissement dans la ville de KINDU Progeau KINDU</t>
  </si>
  <si>
    <t>Towards social justice in Guinea, driven by inclusive and sustainable family entrepreneurship.</t>
  </si>
  <si>
    <t>Santé pour tous et toutes en République Démocratique du Congo</t>
  </si>
  <si>
    <t>Cohésion sociale et résilience au sein des communautés vulnérables dans les provinces du Kongo central et Kinshasa rural</t>
  </si>
  <si>
    <t>Renforcer les capacités de la société civile dans ses pratiques d’ECMS liées aux ODD</t>
  </si>
  <si>
    <t xml:space="preserve">‘Improving the Effectiveness of the Protected Areas Management System for the Conservation of Biodiversity in Burundi - (DUKINGIRE IBIDUKIKIJE).’ </t>
  </si>
  <si>
    <t xml:space="preserve">Programme Alimentaire Mondial (PAM): Appui au fonds flexible IRA (Immediate Response Account) pour 2021/2022  ( FF 2021/06) </t>
  </si>
  <si>
    <t>Des communautés inclusives et dignes dans les régions Nord, Plateau-Central et Centre</t>
  </si>
  <si>
    <t>Renforcement de la résilience communautaire au Burundi</t>
  </si>
  <si>
    <t>Protéger et conserver l'eau pour une meilleure résilience socio-écologique au Bénin (Mono et Ouémé)</t>
  </si>
  <si>
    <t xml:space="preserve">Philippines: People Power for Global Justice and International Solidarity </t>
  </si>
  <si>
    <t>Renforcer l’agroécologie et l’économie sociale et solidaire au Burundi</t>
  </si>
  <si>
    <t>Food Smart Cities in East Africa: healthy, sustainable and nutritious food for all</t>
  </si>
  <si>
    <t>Programme d'Appui au Développement de l'Irrigation dans la Province de Kirundo/Burundi</t>
  </si>
  <si>
    <t>Climate in the Sahel - Burkina Faso</t>
  </si>
  <si>
    <t>Renforcement de la résilience communautaire au Niger</t>
  </si>
  <si>
    <t>Cohésion sociale et résilience au sein des communautés rurales vulnérables dans différentes provinces du Burundi</t>
  </si>
  <si>
    <t>Peru: People Power for Global Justice and International Solidarity</t>
  </si>
  <si>
    <t>OTR 2 Droit à la protection sociale en Afrique de l'Ouest (WSM)</t>
  </si>
  <si>
    <t>Face aux risques sanitaires et environnementaux, les communautés, soutenues par une Croix-Rouge forte, renforcent leur résilience</t>
  </si>
  <si>
    <t>Protéger et conserver l'eau pour une meilleure résilience socio-écologique à Bubanza-Isaré, Burundi</t>
  </si>
  <si>
    <t xml:space="preserve">Les communautés, soutenues par une Croix-Rouge forte, renforcent leur résilience aux crises et catastrophes </t>
  </si>
  <si>
    <t>Protéger et conserver l'eau pour une meilleure résilience socio-écologique autour de Bamako, Mali</t>
  </si>
  <si>
    <t>Renforcement de la résilience communautaire au Rwanda</t>
  </si>
  <si>
    <t>OTR 1 Droit à la protection sociale en Afrique Centrale (WSM)</t>
  </si>
  <si>
    <t xml:space="preserve">Renforcement de la résilience communautaire dans la zone de santé de Kenge  </t>
  </si>
  <si>
    <t xml:space="preserve">Développer une pratique d’ECMS liée aux ODD auprès des acteurs de l’enseignement en Belgique </t>
  </si>
  <si>
    <t>Protection and conservation of water resources, for current and future generations</t>
  </si>
  <si>
    <t>The development of a shared service and expertise hub for creating social impact via technology transfer on the UN SDG goals in low and middle low-income countries</t>
  </si>
  <si>
    <t>Lobby and advocacy to bring about systemic change for just and sustainable societies worldwide</t>
  </si>
  <si>
    <t>Food security of family farmers through agro-ecology in Lango and Rwenzori, Uganda</t>
  </si>
  <si>
    <t>Rice, coffee and cocoa sectors in Indonesia are resilient, sustainable, and inclusive</t>
  </si>
  <si>
    <t xml:space="preserve">Mai Ndombe – Gestion Durable des Concessions Forestières des Communautés Locales </t>
  </si>
  <si>
    <t>Advocating change for the right to food and health</t>
  </si>
  <si>
    <t>ECOmakala : répondre à la demande énergétique, lutter contre la pauvreté et protéger les forêts du Parc National des Virunga au Nord-Kivu (RDC)</t>
  </si>
  <si>
    <t>OS1 - Promouvoir le travail décent au Burundi, au Kenya, en République Démocratique du Congo et au Rwanda</t>
  </si>
  <si>
    <t>Projet de Restauration des Ecosystèmes - Plateau Central</t>
  </si>
  <si>
    <t>Protecting and managing forests to build socio-ecological resilience in Ecuador</t>
  </si>
  <si>
    <t>Protéger et conserver l'eau pour une meilleure résilience socio-écologique en Ituri, RD Congo</t>
  </si>
  <si>
    <t>Business Partnership Facility (BPF): Facilité financière pour des partenariats avec le secteur privé</t>
  </si>
  <si>
    <t>Le One Health pour renforcer les capacités d'agir des populations riveraines et autochtones du PNKB</t>
  </si>
  <si>
    <t>OS2 - Renforcement et appui à la structuration de mouvements sociaux en Afrique de l’Ouest et du Nord</t>
  </si>
  <si>
    <t>Towards social justice in Ecuador, driven by inclusive and sustainable family entrepreneurship.</t>
  </si>
  <si>
    <t>Protecting and conserving water and forest ecosystems in the Mpanga and Semliki catchments, Uganda</t>
  </si>
  <si>
    <t>RDC - Rendre l’agroécologie, l’entrepreneuriat et l’insertion socioprofessionnelle inclusifs</t>
  </si>
  <si>
    <t>Learning Entrepreneurship and Agriculture Practically</t>
  </si>
  <si>
    <t xml:space="preserve">Vinculando el Agro-aprendizaje para un Mundo Sostenible </t>
  </si>
  <si>
    <t>Resilient, sustainable and inclusive coffee and cocoa sectors in Ecuador</t>
  </si>
  <si>
    <t>Promotion et gestion de systèmes alimentaires durables de Thiès, Fatick, Diourbel et Kaolack</t>
  </si>
  <si>
    <t>Climate in the Sahel -  Niger</t>
  </si>
  <si>
    <t>Global programme: ITM-DGD International Health Research Policy Support Partnership</t>
  </si>
  <si>
    <t>Cambodia - PArTNER (Partnership for Agroecology Transition, Networking, and Efficient Resilience)</t>
  </si>
  <si>
    <t>Towards social justice in Guatemala, driven by inclusive and sustainable family entrepreneurship.</t>
  </si>
  <si>
    <t>Evidence-based vector-borne disease management and elimination of visceral leishmaniasis in Nepal</t>
  </si>
  <si>
    <t>Resilient, sustainable and inclusive coffee and cocoa sectors in Peru</t>
  </si>
  <si>
    <t>CNCD - Programme commun coupoles d'OSC - 2022-2026</t>
  </si>
  <si>
    <t>11.11.11 - Programme commun coupoles d'OSC - 2022-2026</t>
  </si>
  <si>
    <t>Resilient, sustainable and inclusive coffee and cocoa sectors in Honduras</t>
  </si>
  <si>
    <t>Chaînes de valeur riz (paddy, blanc et étuvé) au Burkina sont durables, résilientes et inclusives</t>
  </si>
  <si>
    <t>Towards social justice in Cameroon, driven by inclusive and sustainable family entrepreneurship.</t>
  </si>
  <si>
    <t>Chaînes de valeur riz (paddy, blanc et étuvé) au Mali sont durables, résilientes et inclusives</t>
  </si>
  <si>
    <t>OTR 5 Droit à la protection sociale en  Amérique latine  (WSM)</t>
  </si>
  <si>
    <t>Pérou - Impulsons des systèmes alimentaires durables selon une approche basée sur les droits humains</t>
  </si>
  <si>
    <t>Food Smart Cities in Vietnam: healthy, sustainable and nutritious food for all</t>
  </si>
  <si>
    <t>Transition agro-écologique par la diffusion à l’échelle communale des pratiques et techniques agro-écologiques</t>
  </si>
  <si>
    <t>Improved social protection and labour rights for women workers in ASEAN’s agri-food sector</t>
  </si>
  <si>
    <t>Programme d’appui institutionnel et opérationnel au secteur agricole (PAIOSA) amélioration de la compétitivité du secteur agricole (PAIOSA 3)</t>
  </si>
  <si>
    <t>GLoBe Ecuador - Strong local governments implement integrated water management policies that contribute to the protection of natural resources and enable sustainable agriculture.</t>
  </si>
  <si>
    <t>Bénin - Transition agroécologique et initiatives entrepreneuriales agricoles inclusives</t>
  </si>
  <si>
    <t>Towards social justice in Brazil, driven by inclusive and sustainable family entrepreneurship.</t>
  </si>
  <si>
    <t>Towards social justice in Honduras, driven by inclusive and sustainable family entrepreneurship worldwide.</t>
  </si>
  <si>
    <t>OTR 7 Droit à la protection sociale en  Asie (WSM)</t>
  </si>
  <si>
    <t>Climate in the Sahel -  Senegal</t>
  </si>
  <si>
    <t>Food Smart Cities en Afrique de l'Ouest: une alimentation équitable, saine et durable pour tous</t>
  </si>
  <si>
    <t>Cohésion sociale et résilience des communautés de Korahane, Goula et Gafati au Niger</t>
  </si>
  <si>
    <t>Renforcement de la résilience des communautés face aux risques sanitaires</t>
  </si>
  <si>
    <t>Le droit à l’alimentation, l’eau et l’assainissement par la diffusion de pratiques agro-écologiques</t>
  </si>
  <si>
    <t>Bolivie-Impulsons des systèmes alimentaires durables selon une approche de droits humains</t>
  </si>
  <si>
    <t>L’Agroécologie, Pilier d’une Transition Écologique et Sociale (APTES) aux Philippines</t>
  </si>
  <si>
    <t>Protecting and managing forests to build socio-ecological resilience in Peru</t>
  </si>
  <si>
    <t>Climate in the Sahel -  Regional</t>
  </si>
  <si>
    <t xml:space="preserve">Social cohesion and greater resilience of rural communities in Jenin Governorate </t>
  </si>
  <si>
    <t>JPO-POSITION CLIMATE CHANGE AND ENVIRONMENTAL RESOURCES FOR THE UN RESIDENT COORDINATOR SYSTEM (RCS) in MOZAMBIQUE</t>
  </si>
  <si>
    <t xml:space="preserve">Cohésion sociale et résilience des communautés rurales de Loropeni et Zambo au Burkina Faso </t>
  </si>
  <si>
    <t>Food Smart Cities au Sud-Kivu et Nord-Kivu : une alimentation équitable, saine et durable pour tous</t>
  </si>
  <si>
    <t>Promouvoir l’agroécologie auprès des communautés du Zou</t>
  </si>
  <si>
    <t>AMAGARA KURI BOSE - Santé pour tous et toutes au Burundi</t>
  </si>
  <si>
    <t>OTR 4 Dialogue social en Afrique (BIS-MSI)</t>
  </si>
  <si>
    <t>Resilient, sustainable and inclusive coffee and cocoa sectors in Guatemala</t>
  </si>
  <si>
    <t>Les capacités d’agir des populations riveraines du PNKB et des peuples autochtones sont soutenues par une résilience communautaire aux risques sanitaires et environnementaux afin de prévenir et réduire leurs impacts sur la santé humaine et animale en RDC</t>
  </si>
  <si>
    <t xml:space="preserve">Indonesia: People Power for Global Justice and International Solidarity </t>
  </si>
  <si>
    <t>Agir ensemble pour construire le changement souhaité par les acteur·rices des territoires</t>
  </si>
  <si>
    <t>OS7 - Promouvoir le travail décent à l'Amérique Centrale (Nicaragua, Salvador et Honduras) et aux Caraïbes (Cuba)</t>
  </si>
  <si>
    <t>Ecuador: People Power for Global Justice and International Solidarity</t>
  </si>
  <si>
    <t>Santé pour tous et toutes au Bénin - JIJOHO BOUANDOBOU AKPAANI</t>
  </si>
  <si>
    <t>Food Smart Cities in Indonesia: healthy, sustainable and nutritious food for all</t>
  </si>
  <si>
    <t>Burkina Faso - Amélioration des conditions de vie des populations riveraines du CAP-PONASI et du Corridor des éléphants</t>
  </si>
  <si>
    <t>Transition agro-écologique au sein d’un territoire rural par une approche basée sur les droits</t>
  </si>
  <si>
    <t>Un mouvement social fort pour faire respecter le droit à la santé et à l'alimentation du peuple palestinien</t>
  </si>
  <si>
    <t>Resilient, sustainable, and inclusive rice value chains in Uganda</t>
  </si>
  <si>
    <t>Achieving progress in control of NTDs &amp; AMR in Ethiopia</t>
  </si>
  <si>
    <t>Protéger et gérer eau et forêt pour renforcer la résilience socio-écologique en RDC (Tshopo/Kwilu)</t>
  </si>
  <si>
    <t>Resilient, sustainable, and inclusive rice and cocoa value chains in Vietnam</t>
  </si>
  <si>
    <t>Sénégal - Systèmes alimentaires durables et inclusifs</t>
  </si>
  <si>
    <t>Chaînes de valeur riz (paddy, blanc, étuvé, fortifié) durables, résilientes et inclusives au Sénégal</t>
  </si>
  <si>
    <t>Résilience communautaire face aux risques sanitaires, en particulier pour les femmes et les enfants</t>
  </si>
  <si>
    <t>Towards social justice in Peru, driven by inclusive and sustainable family entrepreneurship.</t>
  </si>
  <si>
    <t>Promoting Inclusive Development for People with Disabilities in the West Bank</t>
  </si>
  <si>
    <t>Resilient, sustainable, and inclusive rice value chains in Tanzania</t>
  </si>
  <si>
    <t xml:space="preserve">Further strengthening institutional and community preparedness to climate-related hazards in Rwanda and Tanzania through geographical expansion, youth engagement, first aid education, and blood donor recruitment </t>
  </si>
  <si>
    <t>Développement communautaire en RDC</t>
  </si>
  <si>
    <t>Bolivia: People Power for Global Justice and International Solidarity</t>
  </si>
  <si>
    <t>OTR 3 Droits du travail en Afrique (ACV-CSCi)</t>
  </si>
  <si>
    <t>Increased community resilience to health hazards</t>
  </si>
  <si>
    <t>Improved health, protection, resilience of communities and ecosystems through One Health promotion</t>
  </si>
  <si>
    <t>Laboratoires de Paix 2.0</t>
  </si>
  <si>
    <t>Protecting and managing forests to build socio-ecological resilience in Bolivia</t>
  </si>
  <si>
    <t>OS6 - Promouvoir le travail décent en Amérique Andine (Bolivie, Colombie et Pérou)</t>
  </si>
  <si>
    <t xml:space="preserve">Promouvoir l’agroécologie auprès des communautés et rendre accessible les soins de santé </t>
  </si>
  <si>
    <t>Strengthening Collaborations for Syndemics in Cuba (SCSCuba)</t>
  </si>
  <si>
    <t>OTR 6 Droits du travail en Amérique Latine (ACV-CSCi)</t>
  </si>
  <si>
    <t>Programme d’appui à l’apprentissage sur le lieu de travail et à la création d’emplois décents</t>
  </si>
  <si>
    <t>Portfolio Social Protection Central Africa - 2022-2026 / Uganda</t>
  </si>
  <si>
    <t>The rights to food and water in Bolivia</t>
  </si>
  <si>
    <t>Face aux risques sanitaires, les communautés, soutenues par une SN forte, renforcent leur résilience</t>
  </si>
  <si>
    <t>Portfolio Palestine Intervention 4: Green West Bank</t>
  </si>
  <si>
    <t xml:space="preserve">South-African Higher Education Institutions as drivers of change for health and wellbeing  </t>
  </si>
  <si>
    <t>OTR 8 Droits du travail en Asie (ACV-CSCi)</t>
  </si>
  <si>
    <t>Les communautés, soutenues par une CR forte, renforcent leur résilience aux crises et catastrophes</t>
  </si>
  <si>
    <t>Portefeuille pays Niger Intervention 3: Développement agropastoral et insertion des jeunes - REEL Mahita</t>
  </si>
  <si>
    <t>Global programme: Synergy</t>
  </si>
  <si>
    <t>Skilling Cameroon</t>
  </si>
  <si>
    <t>OS3 - Promoting decent work in Southern Africa (South Africa, Zimbabwe and Mozambique)</t>
  </si>
  <si>
    <t>JPO-position- Junior Professional Officer Land and Water for the FAO in Jerusalem</t>
  </si>
  <si>
    <t>Min Ajliki 3.0 :Développement de l’employabilité et de l’entrepreneuriat féminins au Maroc</t>
  </si>
  <si>
    <t xml:space="preserve">Skilling the Andean Region </t>
  </si>
  <si>
    <t>Better Health and Wellbeing for all Cambodians</t>
  </si>
  <si>
    <t>L’accès à des services de santé de qualité assure le droit et la capacité à la population d’exercer librement sa vie affective, sexuelle et reproductive dans le district sanitaire d'Agadez Commune, au Niger</t>
  </si>
  <si>
    <t>La résilience communautaire est améliorée face aux enjeux impliquant la santé humaine, animale et environnementale dans le Département d’Aderbissinat, au Niger</t>
  </si>
  <si>
    <t>Sustainable and resilient livelihood basis of conflict affected vulnerable rural households in Irob District</t>
  </si>
  <si>
    <t>Appui au Programme National de Lutte contre la Tuberculose (PNLT) du Niger</t>
  </si>
  <si>
    <t xml:space="preserve">OS8 - Renforcement et appui à la structuration des acteurs de changement social en Palestine </t>
  </si>
  <si>
    <t>Madagascar - Amélioration des capacités productives et organisationnelles des agriculteurs vivant dans la région de Menabe pour la transition vers les systèmes alimentaires durables et une meilleure harmonie avec le milieu naturel</t>
  </si>
  <si>
    <t>Achieving Basic Competencies through Catch Up</t>
  </si>
  <si>
    <t>Bolivie - Vivons sainement et sans violence</t>
  </si>
  <si>
    <t>Prêt d'Etat à Etat - Niger - Second projet d'approvisionnement en eau potable à Niamey</t>
  </si>
  <si>
    <t>Formations internationales - Master de spécialisation en Nexus Eau-Énergie-Alimentation 2022-2023</t>
  </si>
  <si>
    <t>Formations internationales - Master de spécialisation en gestion des risques et des catastrophes à l'ère de l'anthropocène 2022-2023</t>
  </si>
  <si>
    <t>Accompagnement de la filière riz</t>
  </si>
  <si>
    <t>Autonomie des communautés autochtones au Guatemala: le droit de défendre l'eau et les territoires</t>
  </si>
  <si>
    <t>The Sustainable Trade Initiative (IDH): Phase 3 d'engagement pour un programme de cacao belge durable (2022 - 2026)</t>
  </si>
  <si>
    <t>Programme fédéral belge de Coopération internationale communale (PCIC) Bénin - phase 2022-2026</t>
  </si>
  <si>
    <t>Souveraineté alimentaire, voix politique et écoresponsabilité pour les ménages paysans du Nord- Est</t>
  </si>
  <si>
    <t>RDC: Pouvoir au peuple pour une justice mondiale et une solidarité internationale</t>
  </si>
  <si>
    <t>Empowering children and youth together in Burundi</t>
  </si>
  <si>
    <t>Autonomisation et résilience des femmes et des jeunes dans les filières agrosylvopastorales au Niger</t>
  </si>
  <si>
    <t>HARISSA - SO3 - SO6 - Burundi</t>
  </si>
  <si>
    <t>HARISSA - SO3 - SO6 - DRCongo</t>
  </si>
  <si>
    <t>HARISSA - SO3 - SO6 - Uganda</t>
  </si>
  <si>
    <t xml:space="preserve">Autonomisation économique et émancipation sociale des adolescent.e.s et des jeunes (10-24 ans) </t>
  </si>
  <si>
    <t>Jigeen Ñi Tamit 2.0: Autonomisation économique des femmes entrepreneures au Sénégal</t>
  </si>
  <si>
    <t xml:space="preserve">Des droits civils, politiques, économiques, sociaux et environnementaux inclusifs et égalitaires </t>
  </si>
  <si>
    <t>Autonomisation et résilience des femmes et des jeunes dans les chaînes de valeur lait et riz au BKF</t>
  </si>
  <si>
    <t>Contribuer à établir la paix et le développement durable dans le secteur minier artisanal dans l’est de la RDC</t>
  </si>
  <si>
    <t>Projet intégré de sécurité alimentaire renforcée par l'élevage - Phase II</t>
  </si>
  <si>
    <t>Autonomisation économique et émancipation sociale des adolescent.e.s et des jeunes (10-24 ans)</t>
  </si>
  <si>
    <t>Basic Health Care Support Programme</t>
  </si>
  <si>
    <t>Convention triennale DGD/ECDPM (2021-2023)</t>
  </si>
  <si>
    <t>Programme d’appui à la promotion du micro petit et moyen entreprenariat artisanal des femmes béninoises dans  les secteurs porteurs de croissance</t>
  </si>
  <si>
    <t>PRD - Contribution à la satisfaction des besoins énergétiques en milieu rural par gazéification de résidus agricoles.</t>
  </si>
  <si>
    <t xml:space="preserve">Capacity building &amp; policy support in parasitological disease surveillance &amp; diagnosis in Vietnam  </t>
  </si>
  <si>
    <t>Renforcer le mouvement social pour le droit à la santé des Congolais.e.s</t>
  </si>
  <si>
    <t xml:space="preserve">Rapports de genre dans la transition agroécologique et résilience face aux changements climatiques </t>
  </si>
  <si>
    <t>Burundi - Appui à la Promotion de la santé mentale en provinces de Ngozi et Karusi Projet IZERE II</t>
  </si>
  <si>
    <t>Programme d'appui à l'Initiative francophone pour la formation à distance des maîtres (IFADEM) en RDC</t>
  </si>
  <si>
    <t>Développer l’empowerment des femmes paysannes et promouvoir les droits sexuels et reproductifs en RDC</t>
  </si>
  <si>
    <t>Une agriculture durable et inclusive pour le développement socio-économique de la province du Kwilu</t>
  </si>
  <si>
    <t>Appui intégré pour un élevage familial résilient</t>
  </si>
  <si>
    <t>Empowering civil society to engage decision makers on human rights and rule of law in Uganda</t>
  </si>
  <si>
    <t>Appui intégré à la sécurité alimentaire et à la résilience par l'élevage familial</t>
  </si>
  <si>
    <t>Empowering children and youth together in Brazil</t>
  </si>
  <si>
    <t>Haïti debout avec les jeunes</t>
  </si>
  <si>
    <t>Empowering children and youth together in the Philippines</t>
  </si>
  <si>
    <t>PRD - Renforcement des capacités de gestion durable de la forêt claire de miombo par l’évaluation de l’impact environnemental de la production de charbon de bois et l’amélioration des pratiques vis-à-vis des ressources forestières (CHARLU)</t>
  </si>
  <si>
    <t>PRD - Mise en place d'un centre d'expertise scientifique pour la gestion des déchets d'équipements électriques et électroniques (DEEE) au Burkina Faso</t>
  </si>
  <si>
    <t>Programme d’appui au développement d’une filière piscicole performante, inclusive et durable dans la Province du Kongo Central</t>
  </si>
  <si>
    <t>Projet d'Appui aux Droits à l'Accès à l'Eau Potable et à l'Assainissement de la ville de Fada N'Gourma, région de l'Est</t>
  </si>
  <si>
    <t>PRD - Socio-eco-epidemiology of ticks, tick-borne parasites, acaricide resistance, and residual effects to acaricides in tropical Ecuadorian livestock: environmental, animal and public health impacts (Acronym: Ticks  et  TBD)</t>
  </si>
  <si>
    <t>Livestock value chain development for enhanced and diversified incomes</t>
  </si>
  <si>
    <t>ATRAP - SO4 - DRCongo</t>
  </si>
  <si>
    <t>ATRAP - SO4 - Uganda</t>
  </si>
  <si>
    <t>PRD - Paving the way towards biotechnology and Bioeconomy in Ecuador : Oil polluted ecosystems as a model of microbial diversity and reservoir for bioremediation processes and bioeconomy</t>
  </si>
  <si>
    <t>PRD - Caractérisation des crues et de la charge sédimentaire des rivières: consolidation des acquis pour une gestion préventive des risques</t>
  </si>
  <si>
    <t>PRD - Building up an integrated methodology for water resources assessment and management in urban coastal areas</t>
  </si>
  <si>
    <t>PRD - Bioplastiques et algoculture villageoise</t>
  </si>
  <si>
    <t>Empowering youth together in DR Congo</t>
  </si>
  <si>
    <t>Amélioration de la sécurité alimentaire, des moyens d’existence et de la résilience des femmes</t>
  </si>
  <si>
    <t>Protection et prise en charge multidimensionnelle des enfants en situation de rue et vulnérables</t>
  </si>
  <si>
    <t>Programme fédéral belge de Coopération internationale communale (PCIC) Burkina Faso - phase 2022-2026</t>
  </si>
  <si>
    <t>Nurturing a thousand skills and talents</t>
  </si>
  <si>
    <t>Soutien à la société civile pour un développement inclusif au Burundi</t>
  </si>
  <si>
    <t>Renforcer la sécurité alimentaire et les moyens d’existence des (jeunes) femmes au Sud et Nord Kivu</t>
  </si>
  <si>
    <t>Projet de soutien à la résilience par l'agri-élevage familial intégré</t>
  </si>
  <si>
    <t>PRD - Renforcement des capacités en gestion intégrée des ressources en eau de la région Sava (Gire-Sava)</t>
  </si>
  <si>
    <t>Organisations claim their rights and propose alternatives to extractivism in Bolivia</t>
  </si>
  <si>
    <t>L'engagement citoyen communautaire pour favoriser la participation des enfants et des femmes au développement de leur communauté</t>
  </si>
  <si>
    <t>PFS - Master Interuniversitaire en Écotourisme et Biomanagement</t>
  </si>
  <si>
    <t>Programme fédéral belge de Coopération internationale communale (PCIC)  République démocratique du Congo - phase 2022-2026</t>
  </si>
  <si>
    <t>OS 4 - Promoting Decent Work in Southeast Asia (Indonesia)</t>
  </si>
  <si>
    <t>Programme d'appui à l'Initiative francophone pour la formation à distance des maîtres au Sénégal</t>
  </si>
  <si>
    <t>AGROVEG - SO4 - Mozambique</t>
  </si>
  <si>
    <t>AGROVEG - SO4 - Tanzania</t>
  </si>
  <si>
    <t>PRD - Linking global change with soil and water conservation in the high Andes</t>
  </si>
  <si>
    <t>Rights and autonomy for Buen Vivir in the Southern Andes and the Marañón river basin in Peru</t>
  </si>
  <si>
    <t>Programme d'Appui à l'Elevage (PRADEL) au Niger, expertise en coopération technique</t>
  </si>
  <si>
    <t>Climate in the Sahel -  Mali</t>
  </si>
  <si>
    <t>L’Agroécologie, Pilier d’une Transition Écologique et Sociale (APTES) au Pérou</t>
  </si>
  <si>
    <t>GLoBe Bénin - Des autorités locales puissantes mettent en œuvre des stratégies locales de qualité et durables, axées sur l'économie locale et le genre, en étroite collaboration avec la population et avec une attention particulière aux groupes vulnérables</t>
  </si>
  <si>
    <t>PRD - Conception d'une micro-bioraffinerie pour la pratique durable du maraîchage</t>
  </si>
  <si>
    <t>PRD - Valorisation of new varieties for a sustainable production of bananas for local consumption in Cuba</t>
  </si>
  <si>
    <t>PRD - Innovation dans le contrôle des maladies combiné à la gestion et valorisation des déchets de la culture du fruit du dragon.</t>
  </si>
  <si>
    <t>PRD - Vers une agriculture plus performante et durable au Burundi: application de microorganismes pour améliorer la santé et la croissance des plantes</t>
  </si>
  <si>
    <t>PRD - Amélioration des procédés de production et de conservation du lait caillé et du Wagashi Gassiré par la recherche action en partenariat avec les acteurs de la filière lait au Benin (WALAC)</t>
  </si>
  <si>
    <t>PRD - Mycologie et développement dans la Région des Grands Lacs : approche raisonnée et filières de production ex-situ de champignons comestibles, une alternative économique additionnelle à l'exploitation des aires protégées</t>
  </si>
  <si>
    <t>PRD - Intégration de la conservation de la biodiversité et du développement local dans le contexte d'aires protégées du complexe écologique PONASI</t>
  </si>
  <si>
    <t>PRD - Amélioration des systèmes traditionnels d'élevage de petits ruminants (ovins et caprins) dans un contexte de mutation environnementale et sociétale au Bénin</t>
  </si>
  <si>
    <t>PRD - Amélioration des conditions de vie des habitants de Lubumbashi par le renforcement de l'agriculture urbaine et l'optimisation des services écosystémiques</t>
  </si>
  <si>
    <t>PRD - Système de production durable d'insectes dans la partie Ouest de la République Démocratique du Congo</t>
  </si>
  <si>
    <t>Unlocking civil society voices for sustainable development in Kenya</t>
  </si>
  <si>
    <t>Formations internationales - Formation continue - Comprendre et gérer les dimensions humaines des projets de changement en développement durable 2022</t>
  </si>
  <si>
    <t>Participation des enfants, des jeunes et des femmes de Comé à la construction d’une ville engagée pour l’équité filles garçons</t>
  </si>
  <si>
    <t>PRD - BUSCAR: The Bolivian humid tropical zone for the implementation of a sustainable cassava value chain, within the framework of family farming, as a socio-ecological resilience strategy</t>
  </si>
  <si>
    <t>Territories with human rights and autonomy in the Cauca river basin</t>
  </si>
  <si>
    <t>PRD - Tailored energy system models for energy planning in Bolivia</t>
  </si>
  <si>
    <t>Etude sur l'impact de la culture de biocarburants sur la sécurité alimentaire</t>
  </si>
  <si>
    <t>PRD - Approche intégrée pour une gestion durable de la phoeniciculture au Maroc</t>
  </si>
  <si>
    <t>PRD - Intensification agricole durable du Mil, du Sorgho et du Maïs par fertilisation microdose (Microferti)</t>
  </si>
  <si>
    <t>PRD - Amélioration durable de la fertilité des sols du Burkina Faso par amendement raisoné en matières organiques et biochar (BIOPROTECHSOL)</t>
  </si>
  <si>
    <t>Economic and social empowerment of adolescents and youth (11-24)</t>
  </si>
  <si>
    <t>Fighting with women against inequalities and for socioeconomic justice in food systems</t>
  </si>
  <si>
    <t xml:space="preserve">OS 5 - Les syndicats défendent les droits des jeunes travailleur∙ses en Amérique Latine, les accueillent et leur font une place </t>
  </si>
  <si>
    <t>L’Agroécologie, Pilier d’une Transition Écologique et Sociale (APTES) au Rwanda</t>
  </si>
  <si>
    <t xml:space="preserve">La protection des enfants et jeunes en situation de rue est renforcée par l’accès à des services de qualité adaptés dans la ville de Ouagadougou au Burkina Faso </t>
  </si>
  <si>
    <t>Les enfants et jeunes vulnérables dans les communautés et en situation de rue sont en capacité de mener une vie en accord avec leurs choix et leurs ressources grâce à l’accès à des services de prévention et de prise en charge de qualité au Bénin</t>
  </si>
  <si>
    <t>Projet d'amélioration de la résilience par le petit élevage - Phase II</t>
  </si>
  <si>
    <t>CONSOLIDATION DE LA PAIX ET RENFORCEMENT DE LA RÉSILIENCE ÉCONOMIQUE DES FEMMES ET DES JEUNES DANS LA RÉGION DU LAC TCHAD (NIGER ET TCHAD)</t>
  </si>
  <si>
    <t>Consolidation de la paix et renforcement de la résilience économique des femmes et des jeunes dans la region du lac tchad (Niger et Tchad)</t>
  </si>
  <si>
    <t xml:space="preserve">Renforcement de la cohésion sociale locale comme source et facteur de culture démocratique au Burundi </t>
  </si>
  <si>
    <t>Programme d'appui à l'Initiative francophone pour la formation à distance des maîtres au Bénin</t>
  </si>
  <si>
    <t>GLoBe Nicaragua - strong local governments develop and implement an inclusive policy to strengthen local economy with a focus on sustainable food security</t>
  </si>
  <si>
    <t>L’Agroécologie, Pilier d’une Transition Écologique et Sociale (APTES) au Nicaragua</t>
  </si>
  <si>
    <t>GLoBe South Africa - Strong local governments implement a coherent waste management strategy enhancing separation at source and economic opportunities with specific attention to vulnerable groups</t>
  </si>
  <si>
    <t>Economic and social empowerment of adolescents and young people (10-24 years old)</t>
  </si>
  <si>
    <t xml:space="preserve">Burundi: Pouvoir au peuple pour une justice mondiale et une solidarité internationale </t>
  </si>
  <si>
    <t>Former et entreprendre pour le Congo de demain</t>
  </si>
  <si>
    <t>Business School for Microentrepreneurs</t>
  </si>
  <si>
    <t>Programme fédéral belge de Coopération internationale communale (PCIC) Sénégal - phase 2022-2026</t>
  </si>
  <si>
    <t>THE SHIFT -  “SDG for International Development Program ” (2021 - 2024)</t>
  </si>
  <si>
    <t>Economic and social empowerment of adolescents and young people (15-24 years old)</t>
  </si>
  <si>
    <t>SECORES Joint Platform on Social-Ecological Resilience</t>
  </si>
  <si>
    <t>DISPEST - SO4 - Mozambique</t>
  </si>
  <si>
    <t>DISPEST - SO4 - South Africa</t>
  </si>
  <si>
    <t>Appui à la filière anacarde</t>
  </si>
  <si>
    <t xml:space="preserve">Améliorer les services rendus aux agriculteurs familiaux membres et la défense de leurs droits </t>
  </si>
  <si>
    <t>PRD - Développement socio-économique, dynamiques communautaires, et reconnaissance culturelle à Ocongate. Analyse pluridisciplinaire des enjeux de la modernisation économique d'une région des Andes.</t>
  </si>
  <si>
    <t>PRD - Amplification de la transition agro-écologique pour des systèmes de productions céréalières et maraîchères profitables et durables dans les territoires de l'Atacora au Bénin et du Houet au Burkina Faso (AGRO-ECO)</t>
  </si>
  <si>
    <t>PRD - Amélioration de la compétitivité des lapins de race commune élevés au sud du Bénin par l'optimisation des performances de production et de reproduction et l'implication des différents acteurs de la filière</t>
  </si>
  <si>
    <t>PRD - Projet d'appui pour une production agricole durable à travers la recherche et la varisation des pratiques agricoles et phytosanitaires innovantes au Burkina Faso (ProDuIRe)</t>
  </si>
  <si>
    <t>PRD - Amélioration des pratiques et partage de savoirs chez les éleveurs de petits ruminants au Maroc</t>
  </si>
  <si>
    <t>PRD - Amélioration de la filière avicole dans la région de Niamey</t>
  </si>
  <si>
    <t>GLoBe Sénégal - Des collectivités territoriales fortes et une intercommunalité forte mettent en œuvre des stratégies participatives et durables par rapport à l'économie locale et la gestion des déchets avec une attention particulière aux femmes et jeunes</t>
  </si>
  <si>
    <t>Togo - Systèmes alimentaires durables, financements et initiatives entrepreneuriales agricoles inclusifs</t>
  </si>
  <si>
    <t>Cocoa chains in Ghana are resilient, sustainable and inclusive</t>
  </si>
  <si>
    <t>Les conditions de vie et l'intégration sociale des familles ciblées par le programme sont significativement améliorées</t>
  </si>
  <si>
    <t>Agir ensemble pour renforcer la cohésion sociale et réduire les inégalités des territoires</t>
  </si>
  <si>
    <t>Soutenir l’agriculture familiale pour une transition vers des systèmes alimentaires durables</t>
  </si>
  <si>
    <t>Economic and social empowerment of adolescents and youth (10-24)</t>
  </si>
  <si>
    <t>Cocoa chains in Côte d’Ivoire are resilient, sustainable and inclusive</t>
  </si>
  <si>
    <t>PFS - Urbanisme résilient et aménagement des territoires à risques (URBATeR)</t>
  </si>
  <si>
    <t>GLoBe Rwanda - Rwandan local authorities improve local participation for sustainable urbanisation to ensure inclusive decision-making and responsive service delivery</t>
  </si>
  <si>
    <t>PRD - ViAE:  Improving livelihoods in Vietnam through agro-ecological innovations for sustainable banana Fusarium disease management in family farming</t>
  </si>
  <si>
    <t>PRD - Amélioration des procédés de transformation et de conservation de l’arachide et de ses produits dérivés pour le développement des chaînes de valeur de l’arachide au Bénin (Projet Peanut Quality-PPQ)</t>
  </si>
  <si>
    <t>PRD - Appui à la filière brassicole Rwandaise par l’amélioration durable de la rentabilité et de la qualité des bières traditionnelles (Ikigage et Urwagwa) grâce à l'optimisation de procédés ancestraux par des technologies innovantes</t>
  </si>
  <si>
    <t>PRD - Appui à la gestion durable et à la restauration des fourrés xérophiles du sud Madagascar pour renforcer le développement local et la lutte contre les changements globaux</t>
  </si>
  <si>
    <t>PRD - Développement circulaire de biopesticides pour le contrôle de la chenille légionnaire</t>
  </si>
  <si>
    <t>PRD - Lutte contre les zoonoses émergentes et re-émergentes transmises par les tiques en Afrique de l'Ouest : de la sensibilisation à l'action (ZooTicks)</t>
  </si>
  <si>
    <t>Formations groupes Alpha</t>
  </si>
  <si>
    <t>Rwanda: Pouvoir au peuple pour une justice mondiale et une solidarité internationale</t>
  </si>
  <si>
    <t xml:space="preserve">Improve the services provided to family farmer by their cooperatives and their business environment </t>
  </si>
  <si>
    <t>PRD - Design and Strengthening of an agroecological cacao production system in Cuba</t>
  </si>
  <si>
    <t>Une apiculture durable pour la Bolivie, tournée vers l'avenir et les jeunes, hommes et femmes.</t>
  </si>
  <si>
    <t>PRD - Acteurs 'periphérisés' et luttes d’accès aux ressources naturelles en RDC : Vulnérabilités et résiliences</t>
  </si>
  <si>
    <t xml:space="preserve">Programme d’éducation populaire pour le respect des droits des citoyennes et citoyens des 4 districts de la Ville de Kinshasa, en particulier des personnes les plus vulnérables : les femmes, les enfants et les personnes LGBTQI+. </t>
  </si>
  <si>
    <t>Améliorer les services rendus aux agriculteurs familiaux en RDC et la défense de leurs droits</t>
  </si>
  <si>
    <t xml:space="preserve">Defense des droits et de l'environnement des communautés indigènes. </t>
  </si>
  <si>
    <t>Gestion inclusive des savoirs au service des ODD</t>
  </si>
  <si>
    <t>Improve Teacher Training in National Teachers' College KALIRO</t>
  </si>
  <si>
    <t>Programme multi-acteurs Fonds Belge pour la Sécurité Alimentaire (FBSA) au Bénin: Frais de préparation, de suivi et d'évaluation</t>
  </si>
  <si>
    <t>Improve Teacher Training in National Teachers' College MUNI</t>
  </si>
  <si>
    <t>Evidence-based early actions: using forecasts to reduce the impact of disasters on exposed population</t>
  </si>
  <si>
    <t>Expertise en coopération technique en appui au dialogue sectoriel pour le secteur de l'environnement au Mali</t>
  </si>
  <si>
    <t>Food security and nutrition programma in 6 districts of Gaza province: local Development Financing</t>
  </si>
  <si>
    <t>Apoyo al Mecanismo de Financiamiento Conjunto al Plan nacional de Cuencas en Bolivia (PNC2) - Expertise CTB</t>
  </si>
  <si>
    <t>Knowledge exchange on microgrids and joint development of an Energy Management System to strengthen energy supply in rural areas in Morocco based on renewable energy</t>
  </si>
  <si>
    <t>Sustainable land management in Kasungu, Mzimba, Ntchisi and Dowa districts in Malawi</t>
  </si>
  <si>
    <t>Advancing the transition to inclusive green economies in Southern Africa through eco-inclusive Enterprise development</t>
  </si>
  <si>
    <t>Using renewable energy for sustainable access to safe and affordable drinking water in Gaza Province</t>
  </si>
  <si>
    <t>Increasing the adaptation and mitigation potential of smallholder cocoa farmers in Bundibugyo, Uganda</t>
  </si>
  <si>
    <t>Promoting Inclusive and Progressive Land Governance for Sustainable Livelihoods</t>
  </si>
  <si>
    <t>Youth and indigenous Tacana communities of Bolivia conserve and manage their forests in a sustainable manner through incentives for production under agroforestry systems and change according to altitude gradient</t>
  </si>
  <si>
    <t>Sustainably integrated management of water resources in the Kapeta river basin in Kaabong district</t>
  </si>
  <si>
    <t>Promoting green entrepreneurship: strengthening innovation and job creation for a more sustainable and inclusive economy in Morocco</t>
  </si>
  <si>
    <t>Sustainable management of forests and Paramos in a protected area in the Carchi region, Northern Ecuador</t>
  </si>
  <si>
    <t>Collective management in the management of Amazonian forests for the conservation of water resources biodiversity and and climate stability of the Norte Integrado region, Santa Cruz, Bolivia</t>
  </si>
  <si>
    <t>Improving sustainable access to drinking water and sanitation in the Moustiques, Catinette and Denisse basins in northwestern Haiti</t>
  </si>
  <si>
    <t>Making access to drinking water, hygiene and sanitation more sustainable through professionalization of management and the application of Integrated Water Management in Ituri, DR Congo</t>
  </si>
  <si>
    <t>Innovation project in potable water and sanitation in peri-urban areas of 8 municipalities in Benin, taking into account the Integrated Water Management Framework Conditions</t>
  </si>
  <si>
    <t>Sustainable improvement of access to potable water and sanitation facilities in Burundi</t>
  </si>
  <si>
    <t>Water for Life</t>
  </si>
  <si>
    <t>Improving biological connectivity in the Pachijal River Basin by restoring tropical mountain forest</t>
  </si>
  <si>
    <t>The Palo Rosa as a lever to enrich bioversity and to increase the yield of agroforestry systems in two regions in the Peruvian Amazon</t>
  </si>
  <si>
    <t>School as hotspot for safe water en enhanced sanitation,- Dogu'a Tembien, Nord Ethiopia</t>
  </si>
  <si>
    <t>Community supervision for socio-ecological monitoring in Waorani territory: development of a decision-making platform</t>
  </si>
  <si>
    <t>Our heritage: forests, markets and communities for sustainable reduction of deforestation and forest degradation</t>
  </si>
  <si>
    <t>Biodiversity in the Andes: Promoting agricultural methods and technologies resistant to climate change in the potato value chain in the provinces of Chimborazo and Tungurahua, Ecuador, and Huancayo, Peru</t>
  </si>
  <si>
    <t xml:space="preserve">Lowering the heat, feeding citizens: scaling up a circular urban agriculture model in Depok, Indonesia </t>
  </si>
  <si>
    <t>Research on the impact of promising agricultural practices on sorghum yields under current and future climate and promotion/adoption of these practices through co-creation with policy makers, researchers, experts in the field and farmers in Mali (StratAdapt-Mali)</t>
  </si>
  <si>
    <t>Capacity building to cope with the adverse effects of climate change by strengthening disaster preparedness and response capacity of local communities, and promoting food security in Inhambane province - G-STIC 1</t>
  </si>
  <si>
    <t>Agroecology: a climate change adaptation and mitigation strategy for resilient communities in the Philippines</t>
  </si>
  <si>
    <t>Future-proof ecosystems and sustainable rice productivity in Tanzania through inclusive financing</t>
  </si>
  <si>
    <t>Water for resilient communities and food systems in the northern and southern highlands of Tanzania</t>
  </si>
  <si>
    <t xml:space="preserve">Protecting carbon sources and carbon sequestration using agrotechnical solutions in Western Uganda </t>
  </si>
  <si>
    <t>Methodology for renewable energy expansion developments in the Mozambican energy system and their applicability assessment under Article 6 of the Paris Agreement.</t>
  </si>
  <si>
    <t>Solar Thermal Clean Energy Project - Namibia</t>
  </si>
  <si>
    <t>Rolling out innovative and solar-powered mini-grid solutions in Nigeria to empower rural communities. Decentralised, affordable and renewable electricity distribution.</t>
  </si>
  <si>
    <t xml:space="preserve">Protection of ecosystem functions in small water basins important for biodiversity and people, on the southern flank of Tunari national park  </t>
  </si>
  <si>
    <t xml:space="preserve">Diversification of forest management for increased resilience of rural families in a corridor of protected areas in Pando, Bolivia </t>
  </si>
  <si>
    <t>AquaForest</t>
  </si>
  <si>
    <t>BuPuSa: Support for the multi-hazard perspective</t>
  </si>
  <si>
    <t>Climate robust and resilient waste management in India: a pilot study focused on training and awareness in Ayodhya</t>
  </si>
  <si>
    <t>Volta renewable purification and bottling project</t>
  </si>
  <si>
    <t xml:space="preserve">Healthy and resilient communities: improving access to quality patient-centered SRHRs with a focus on the most vulnerable groups in Tete Province </t>
  </si>
  <si>
    <t>Climate-resilient communities in the Mono River floodplain (Athiémé-Benin) through the ecological restoration of ecosystem services in 3 wetland areas</t>
  </si>
  <si>
    <t>Decentralised solar-powered drinking water production as part of the national climate adaptation strategy to make communities in the interior of Suriname resilient to climate change</t>
  </si>
  <si>
    <t>Towards climate-resilient ecosystem services in the floodplains of the Semliki Delta in Ntoroko, Western Uganda</t>
  </si>
  <si>
    <t>Conservation and sustainable management of the tropical dry forest within the framework of the implementation of climate change adaptation measures based on ecosystems</t>
  </si>
  <si>
    <t>Access to potable water and sanitation for the population of the rural municipality of Kara Kara in the South of Niger</t>
  </si>
  <si>
    <t xml:space="preserve">Water ressources </t>
  </si>
  <si>
    <t xml:space="preserve">traitemement des eaux usées </t>
  </si>
  <si>
    <t>One stone, three blows: setting up a pilot district to promote sustainable development through ecological transition professions in order to tackle illegal emigration</t>
  </si>
  <si>
    <t xml:space="preserve">water ressources Medjerda </t>
  </si>
  <si>
    <t>Circular economy, short circuits and waste sorting</t>
  </si>
  <si>
    <t>Project to implement bio-fertilisation in market gardening in Benin and low-tech inoculum production systems</t>
  </si>
  <si>
    <t>Socio-economic empowerment of women and young agricultural producers who are members of farmers' organisations/co-operatives in South Kivu</t>
  </si>
  <si>
    <t>Anchoring the population of Ziné, in particular women and young people, in their territory through the development of sustainable income-generating activities</t>
  </si>
  <si>
    <t>Project to support women's and young people's entrepreneurial initiatives in 5 communes in the Kaolack region</t>
  </si>
  <si>
    <t>Support for the co-construction of sustainable food systems and a healthy environment in Senegal</t>
  </si>
  <si>
    <t>School in the garden: Productive water management and agroecology for education and healthy eating</t>
  </si>
  <si>
    <t>Agroecology and solar energy: two assets to develop the work of And Suxali in Navarène</t>
  </si>
  <si>
    <t>Strengthening the commitment of consumers, citizens and authorities to reducing the use of pesticides in food systems in Senegal and Belgium</t>
  </si>
  <si>
    <t>Mai Ndombe - Sustainable management of local community forest concessions</t>
  </si>
  <si>
    <t>Programme DGD 2022-2026 - Outcome: Sustainable Food Systems - Senegal programme year 1</t>
  </si>
  <si>
    <t>Feed Good programme for sustainable food systems and a healthy environment</t>
  </si>
  <si>
    <t>Climate change and agriculture</t>
  </si>
  <si>
    <t>2022-2026 Joint Programme: COHERENCE (social COHEsion and REsilieNCE)</t>
  </si>
  <si>
    <t>Programme to promote sustainable agriculture and committed citizenship in the 21st century - Phase II</t>
  </si>
  <si>
    <t>Project to strengthen the entrepreneurial skills of young people through agro-ecology in Walungu territory (South Kivu)</t>
  </si>
  <si>
    <t>Feed Good in Burkina Faso</t>
  </si>
  <si>
    <t>Strengthening food security and livelihoods for (young) women in South and North Kivu</t>
  </si>
  <si>
    <t>Strengthening community resilience in Rwanda</t>
  </si>
  <si>
    <t>DGD/OUT8/RDC/2022: Promoting food sovereignty in the territories of Kabare, Kalehe, Idjwi, Uvira, Walungu and Mwenga in South Kivu by diversifying and developing agri-food production based on agroecology by agricultural producers and their farmers' organisations, while strengthening their ability to influence local development policies.</t>
  </si>
  <si>
    <t>Solar Stoves</t>
  </si>
  <si>
    <t>Empowering young Congolese through sustainable agriculture and rural entrepreneurship</t>
  </si>
  <si>
    <t xml:space="preserve"> OOF </t>
  </si>
  <si>
    <t>Urban development</t>
  </si>
  <si>
    <t xml:space="preserve">Environmental protection </t>
  </si>
  <si>
    <t xml:space="preserve">Banking and financial services </t>
  </si>
  <si>
    <t xml:space="preserve">Awareness raising </t>
  </si>
  <si>
    <t xml:space="preserve">Humanitarian Aid </t>
  </si>
  <si>
    <t xml:space="preserve">Industry </t>
  </si>
  <si>
    <t>Other: Rural development (multisector)</t>
  </si>
  <si>
    <t>Other</t>
  </si>
  <si>
    <t>Other: Disaster risk reduction (multisector)</t>
  </si>
  <si>
    <t>Other: Environmental research (General Environemt Protection)</t>
  </si>
  <si>
    <t>Other: Urban development and management (multisector)</t>
  </si>
  <si>
    <t>Other: Business and other services</t>
  </si>
  <si>
    <t>Other: Industry</t>
  </si>
  <si>
    <t>Other: Reproductive health care (Population policies)</t>
  </si>
  <si>
    <t xml:space="preserve"> Agriculture</t>
  </si>
  <si>
    <t>Education, Level Unspecified</t>
  </si>
  <si>
    <t>Water &amp; sanitation and Agriculture</t>
  </si>
  <si>
    <t>Forestry and Agriculture</t>
  </si>
  <si>
    <t>Construction</t>
  </si>
  <si>
    <t>Water &amp; Sanitation</t>
  </si>
  <si>
    <t>Agricultre and Energy</t>
  </si>
  <si>
    <t>Agriculture &amp; Forestrry</t>
  </si>
  <si>
    <t>Water and sanitation and agriculture</t>
  </si>
  <si>
    <t>Energy generation, renewable sources and agriculture</t>
  </si>
  <si>
    <t>Agriculture, Water Supply and Sanitation</t>
  </si>
  <si>
    <t xml:space="preserve">Agriculture </t>
  </si>
  <si>
    <t>Other Multisector</t>
  </si>
  <si>
    <t>Water &amp; Sanitation and Basic Health</t>
  </si>
  <si>
    <t>Exchange rate used:_0.939_______</t>
  </si>
  <si>
    <t>Conceccional loan</t>
  </si>
  <si>
    <t>Adaptation</t>
  </si>
  <si>
    <t xml:space="preserve">mitigation </t>
  </si>
  <si>
    <t>Mitigation</t>
  </si>
  <si>
    <t xml:space="preserve">Gtant </t>
  </si>
  <si>
    <t xml:space="preserve">adaptation </t>
  </si>
  <si>
    <t>31165 and 31130</t>
  </si>
  <si>
    <t>31120 and 31194</t>
  </si>
  <si>
    <t>31120 and 31192 and</t>
  </si>
  <si>
    <t>31193/24040and31193/32174 and 32174</t>
  </si>
  <si>
    <t>31110 and 31130</t>
  </si>
  <si>
    <t>31120 and 3166 and11120</t>
  </si>
  <si>
    <t>31120 and 31165 and 31192</t>
  </si>
  <si>
    <t>31140/14032</t>
  </si>
  <si>
    <t>31130 and 31220 and 14015</t>
  </si>
  <si>
    <t>31193/24040/ 32174and32174</t>
  </si>
  <si>
    <t>14031/31140</t>
  </si>
  <si>
    <t>23232/31194</t>
  </si>
  <si>
    <t>31181 and 14050</t>
  </si>
  <si>
    <t>31120 and 31182</t>
  </si>
  <si>
    <t>31181 and 31194</t>
  </si>
  <si>
    <t>31181and14050</t>
  </si>
  <si>
    <t>31194 /311010</t>
  </si>
  <si>
    <t>14031/31120</t>
  </si>
  <si>
    <t>43071 and 41081</t>
  </si>
  <si>
    <t>31194 and 31110</t>
  </si>
  <si>
    <t>14030 and 12240</t>
  </si>
  <si>
    <t>31120 and 12240</t>
  </si>
  <si>
    <t xml:space="preserve">31181 and 31194 </t>
  </si>
  <si>
    <t>IOM</t>
  </si>
  <si>
    <t>GPE</t>
  </si>
  <si>
    <t>Government of the Brussels-Capital Region / Implementing agency: Enabel  / Rio marker 1</t>
  </si>
  <si>
    <t>Government of the Brussels-Capital Region / Implementing agency: Enabel / Rio marker 1</t>
  </si>
  <si>
    <t xml:space="preserve">Government of the Brussels-Capital Region / Implementing agency: Enabel / Rio marker 1 </t>
  </si>
  <si>
    <t>Government of the Brussels-Capital Region / Implementing agency: Geomoun / Rio marker 1</t>
  </si>
  <si>
    <t>Federal Government/government entity recipient country/Riomarker:2/Coefficient:100%</t>
  </si>
  <si>
    <t>Federal Government/VN FAO/ WVO - Food and Agricultural Organisation /Riomarker:2/Coefficient:100%</t>
  </si>
  <si>
    <t>Federal Government/VN UNDP -  Development Programme /Riomarker:2/Coefficient:100%</t>
  </si>
  <si>
    <t>Federal Government/VN UNHCR -  Office of the  High Commissioner for Refugees /Riomarker:2/Coefficient:100%</t>
  </si>
  <si>
    <t>Federal Government/Enabel/Riomarker:1/Coefficient:20%</t>
  </si>
  <si>
    <t>Federal Government/VN -  Capital Development Fund  /Riomarker:2/Coefficient:100%</t>
  </si>
  <si>
    <t>Federal Government/NGO TRIAS/Riomarker:2/Coefficient:100%</t>
  </si>
  <si>
    <t>Federal Government/Enabel/Riomarker:1/Coefficient:30%</t>
  </si>
  <si>
    <t>Federal Government/Enabel/Riomarker:1/Coefficient:50%</t>
  </si>
  <si>
    <t>Federal Government/NGO RIKOLTO /Riomarker:2/Coefficient:100%</t>
  </si>
  <si>
    <t>Federal Government/NGO Rode Kruis-Vlaanderen Internationaal/Riomarker:2/Coefficient:100%</t>
  </si>
  <si>
    <t>Federal Government/government entity recipient country/Riomarker:1/Coefficient:100%</t>
  </si>
  <si>
    <t>Federal Government/NGO CNCD Centre National de Coopération au Développement/Riomarker:2/Coefficient:100%</t>
  </si>
  <si>
    <t>Federal Government/VN IFAD/FIDA - International Fund for Agricultural Development /Riomarker:2/Coefficient:66%</t>
  </si>
  <si>
    <t>Federal Government/NGO Join For Water /Riomarker:2/Coefficient:100%</t>
  </si>
  <si>
    <t>Federal Government/NGO Memisa België  /Riomarker:1/Coefficient:20%</t>
  </si>
  <si>
    <t>Federal Government/NGO Caritas Belgique Secours international/Riomarker:2/Coefficient:100%</t>
  </si>
  <si>
    <t>Federal Government/VN UNDP -  Development Programme /Riomarker:2/Coefficient:50%</t>
  </si>
  <si>
    <t>Federal Government/VN WVP/WFP/PAM - World Food Programme /Riomarker:1/Coefficient:10%</t>
  </si>
  <si>
    <t>Federal Government/NGO Broederlijk Delen - BD/Riomarker:2/Coefficient:100%</t>
  </si>
  <si>
    <t>Federal Government/NGO Croix-Rouge de Belgique, Communauté francophone - Activités internationales/Riomarker:2/Coefficient:100%</t>
  </si>
  <si>
    <t>Federal Government/NGO Koepel 11.11.12/Riomarker:2/Coefficient:66%</t>
  </si>
  <si>
    <t>Federal Government/NGO RIKOLTO /Riomarker:2/Coefficient:66%</t>
  </si>
  <si>
    <t>Federal Government/Association pour la Promotion de l'Education et de la Formation à l'Etranger /Riomarker:2/Coefficient:66%</t>
  </si>
  <si>
    <t>Federal Government/Enabel/Riomarker:2/Coefficient:50%</t>
  </si>
  <si>
    <t>Federal Government/NGO Koepel 11.11.13/Riomarker:2/Coefficient:66%</t>
  </si>
  <si>
    <t>Federal Government/NGO WSM  WereldSolidariteit/Sol.Mondiale - WSMco/Riomarker:1/Coefficient:20%</t>
  </si>
  <si>
    <t>Federal Government/Impact Licensing Initiative/Riomarker:2/Coefficient:100%</t>
  </si>
  <si>
    <t>Federal Government/NGO Broederlijk Delen - BD/Riomarker:2/Coefficient:50%</t>
  </si>
  <si>
    <t>Federal Government/NGO RIKOLTO /Riomarker:2/Coefficient:50%</t>
  </si>
  <si>
    <t>Federal Government/NGO WWF Belgium/Riomarker:2/Coefficient:66%</t>
  </si>
  <si>
    <t>Federal Government/NGO Solidagro /Riomarker:2/Coefficient:66%</t>
  </si>
  <si>
    <t>Federal Government/NGO WWF Belgium/Riomarker:2/Coefficient:50%</t>
  </si>
  <si>
    <t>Federal Government/NGO Solidagro /Riomarker:1/Coefficient:20%</t>
  </si>
  <si>
    <t>Federal Government/Association pour la Promotion de l'Education et de la Formation à l'Etranger /Riomarker:2/Coefficient:50%</t>
  </si>
  <si>
    <t>Federal Government/NGO Le Monde selon les femmes/Riomarker:2/Coefficient:100%</t>
  </si>
  <si>
    <t>Federal Government/NGO BOS+ (ex Groenhart//BOS+tropen)/Riomarker:2/Coefficient:66%</t>
  </si>
  <si>
    <t>Federal Government/Association Roi Baudoin/Riomarker:1/Coefficient:20%</t>
  </si>
  <si>
    <t>Federal Government/International Federation of Red Cross and Red Crescent Societies/Riomarker:1/Coefficient:10%</t>
  </si>
  <si>
    <t>Federal Government/NGO Dierenartsen zonder grenzen - DZG/Riomarker:2/Coefficient:66%</t>
  </si>
  <si>
    <t>Federal Government/NGO OXFAM - Magasins du Monde/Riomarker:2/Coefficient:100%</t>
  </si>
  <si>
    <t>Federal Government/NGO TRIAS/Riomarker:2/Coefficient:50%</t>
  </si>
  <si>
    <t>Federal Government/NGO Join For Water /Riomarker:2/Coefficient:66%</t>
  </si>
  <si>
    <t>Federal Government/NGO ULB Coopération/Riomarker:2/Coefficient:66%</t>
  </si>
  <si>
    <t>Federal Government/VVOB - Vlaamse Vereniging voor Ontwikkelingssamenwerking en technische Bijstand/Riomarker:1/Coefficient:20%</t>
  </si>
  <si>
    <t>Federal Government/Instituut voor Tropische Geneeskunde van Antwerpen/Riomarker:1/Coefficient:20%</t>
  </si>
  <si>
    <t>Federal Government/NGO SOS Honger/Riomarker:1/Coefficient:20%</t>
  </si>
  <si>
    <t>Federal Government/NGO Eclosio (Ex-ADG en ex-Universud-Liège)/Riomarker:2/Coefficient:100%</t>
  </si>
  <si>
    <t>Federal Government/Instituut voor Tropische Geneeskunde van Antwerpen/Riomarker:2/Coefficient:100%</t>
  </si>
  <si>
    <t>Federal Government/NGO Koepel 11.11.11 /Riomarker:2/Coefficient:100%</t>
  </si>
  <si>
    <t>Federal Government/government entity recipient country/Riomarker:1/Coefficient:30%</t>
  </si>
  <si>
    <t>Federal Government/NGO Eclosio (Ex-ADG en ex-Universud-Liège)/Riomarker:2/Coefficient:66%</t>
  </si>
  <si>
    <t>Federal Government/NGO Solidagro /Riomarker:2/Coefficient:50%</t>
  </si>
  <si>
    <t>Federal Government/NGO Oxfam - Solidarité/Riomarker:1/Coefficient:20%</t>
  </si>
  <si>
    <t>Federal Government/Enabel/Riomarker:1/Coefficient:10%</t>
  </si>
  <si>
    <t>Federal Government/Vereniging van Vlaamse Steden en Gemeenten - VVSG/Riomarker:2/Coefficient:100%</t>
  </si>
  <si>
    <t>Federal Government/Enabel/Riomarker:1/Coefficient:5%</t>
  </si>
  <si>
    <t>Federal Government/NGO Louvain Coopération /Riomarker:2/Coefficient:66%</t>
  </si>
  <si>
    <t>Federal Government/NGO Louvain Coopération /Riomarker:2/Coefficient:100%</t>
  </si>
  <si>
    <t>Federal Government/NGO Caritas Belgique Secours international/Riomarker:2/Coefficient:50%</t>
  </si>
  <si>
    <t>Federal Government/NGO Miteinander teilen/Riomarker:2/Coefficient:66%</t>
  </si>
  <si>
    <t>Federal Government/NGO BOS+ (ex Groenhart//BOS+tropen)/Riomarker:2/Coefficient:50%</t>
  </si>
  <si>
    <t>Federal Government/NGO Viva_Salud/Riomarker:2/Coefficient:66%</t>
  </si>
  <si>
    <t>Federal Government/UN/Riomarker:2/Coefficient:100%</t>
  </si>
  <si>
    <t>Federal Government/NGO Défi Belgique Afrique/Riomarker:2/Coefficient:100%</t>
  </si>
  <si>
    <t>Federal Government/SYNDIC BIS-MIS/Riomarker:1/Coefficient:20%</t>
  </si>
  <si>
    <t>Federal Government/NGO Médecins du Monde/Riomarker:2/Coefficient:66%</t>
  </si>
  <si>
    <t>Federal Government/NGO Médecins du Monde/Riomarker:1/Coefficient:20%</t>
  </si>
  <si>
    <t>Federal Government/NGO Koepel 11.11.14/Riomarker:2/Coefficient:50%</t>
  </si>
  <si>
    <t>Federal Government/NGO Echos Communication/Riomarker:2/Coefficient:100%</t>
  </si>
  <si>
    <t>Federal Government/NGO FOS Socialistische Solidariteit : Fonds voor Ontwikkelingssamenwerking - FOSco/Riomarker:1/Coefficient:20%</t>
  </si>
  <si>
    <t>Federal Government/NGO Koepel 11.11.15/Riomarker:2/Coefficient:66%</t>
  </si>
  <si>
    <t>Federal Government/NGO ULB Coopération/Riomarker:2/Coefficient:33%</t>
  </si>
  <si>
    <t>Federal Government/VN UNICEF - Children's Fund /Riomarker:1/Coefficient:20%</t>
  </si>
  <si>
    <t>Federal Government/NGO Viva_Salud/Riomarker:2/Coefficient:50%</t>
  </si>
  <si>
    <t>Federal Government/Instituut voor Tropische Geneeskunde van Antwerpen/Riomarker:1/Coefficient:30%</t>
  </si>
  <si>
    <t>Federal Government/NGO Eclosio (Ex-ADG en ex-Universud-Liège)/Riomarker:2/Coefficient:33%</t>
  </si>
  <si>
    <t>Federal Government/Association pour la Promotion de l'Education et de la Formation à l'Etranger /Riomarker:1/Coefficient:20%</t>
  </si>
  <si>
    <t>Federal Government/NGO Rode Kruis-Vlaanderen Internationaal/Riomarker:1/Coefficient:30%</t>
  </si>
  <si>
    <t>Federal Government/NGO Congo-dorpen (ex. CDI - Bwamanda )/Riomarker:1/Coefficient:20%</t>
  </si>
  <si>
    <t>Federal Government/NGO Koepel 11.11.16/Riomarker:2/Coefficient:66%</t>
  </si>
  <si>
    <t>Federal Government/vakbond ACV-CSCi/Riomarker:1/Coefficient:20%</t>
  </si>
  <si>
    <t>Federal Government/SYNDIC IFSI-ISVI/Riomarker:1/Coefficient:20%</t>
  </si>
  <si>
    <t>Federal Government/NGO Dierenartsen zonder grenzen - DZG/Riomarker:2/Coefficient:50%</t>
  </si>
  <si>
    <t>Federal Government/NGO Association for Cultural, Technical and Educational Cooperation/Riomarker:1/Coefficient:20%</t>
  </si>
  <si>
    <t>Federal Government/Association pour la Promotion de l'Education et de la Formation à l'Etranger /Riomarker:1/Coefficient:10%</t>
  </si>
  <si>
    <t>Federal Government/NGO Solidagro /Riomarker:2/Coefficient:33%</t>
  </si>
  <si>
    <t>Federal Government/Enabel/Riomarker:2/Coefficient:100%</t>
  </si>
  <si>
    <t>Federal Government/NGO Autre Terre (ex-TTMI)/Riomarker:1/Coefficient:20%</t>
  </si>
  <si>
    <t>Federal Government/NGO Centre tricontinental/Riomarker:2/Coefficient:100%</t>
  </si>
  <si>
    <t>Federal Government/NGO Via Don Bosco (ex DMOS/COMIDE)/Riomarker:1/Coefficient:10%</t>
  </si>
  <si>
    <t>Federal Government/VN FAO/ WVO - Food and Agricultural Organisation /Riomarker:1/Coefficient:40%</t>
  </si>
  <si>
    <t>Federal Government/NGO Iles de Paix/Riomarker:1/Coefficient:20%</t>
  </si>
  <si>
    <t>Federal Government/NGO Via Don Bosco (ex DMOS/COMIDE)/Riomarker:2/Coefficient:100%</t>
  </si>
  <si>
    <t>Federal Government/NGO Fondation Damien, Association de Lutte contre la Lèpre - FONDAM/Riomarker:1/Coefficient:20%</t>
  </si>
  <si>
    <t>Federal Government/NGO Dierenartsen zonder grenzen - DZG/Riomarker:1/Coefficient:10%</t>
  </si>
  <si>
    <t>Federal Government/VVOB - Vlaamse Vereniging voor Ontwikkelingssamenwerking en technische Bijstand/Riomarker:1/Coefficient:10%</t>
  </si>
  <si>
    <t>Federal Government/NGO Louvain Coopération /Riomarker:1/Coefficient:20%</t>
  </si>
  <si>
    <t>Federal Government/ARES - Académie de Recherche et d’Enseignement supérieur/Riomarker:1/Coefficient:30%</t>
  </si>
  <si>
    <t>Federal Government/NGO Broederlijk Delen - BD/Riomarker:1/Coefficient:10%</t>
  </si>
  <si>
    <t>Federal Government/The Sustainable Trade Initiative/Riomarker:1/Coefficient:20%</t>
  </si>
  <si>
    <t>Federal Government/Union des Villes et Communes de Wallonie - UVCW/Riomarker:1/Coefficient:10%</t>
  </si>
  <si>
    <t>Federal Government / Implementing agency: FPS Public Health, Food Safety and Environment / Rio marker 2</t>
  </si>
  <si>
    <t>Federal Government/NGO Koepel 11.11.17/Riomarker:1/Coefficient:10%</t>
  </si>
  <si>
    <t>Federal Government/NGO  Kiyo (ex. VIC-Kinderrechten)/Riomarker:1/Coefficient:20%</t>
  </si>
  <si>
    <t>Federal Government/NGO Oxfam - Solidarité/Riomarker:1/Coefficient:5%</t>
  </si>
  <si>
    <t>Federal Government/Koninklijk Museum voor Midden-Afrika in Tervuren MRAC/KMMA/Riomarker:1/Coefficient:30%</t>
  </si>
  <si>
    <t>Federal Government/NGO PLAN BELGIUM/Riomarker:1/Coefficient:20%</t>
  </si>
  <si>
    <t>Federal Government/NGO Le Monde selon les femmes/Riomarker:2/Coefficient:66%</t>
  </si>
  <si>
    <t>Federal Government/NGO Internat. Peace Info Service / Internationale Vredesinformatiedienst - 1967610/Riomarker:1/Coefficient:20%</t>
  </si>
  <si>
    <t>Federal Government/INGO ECDPM MAASTRICHT -mf/Riomarker:1/Coefficient:10%</t>
  </si>
  <si>
    <t>Federal Government/VN ANDERE - UNITED NATIONS /Riomarker:1/Coefficient:33%</t>
  </si>
  <si>
    <t>Federal Government/Association pour la Promotion de l'Education et de la Formation à l'Etranger /Riomarker:1/Coefficient:5%</t>
  </si>
  <si>
    <t>Federal Government/ARES - Académie de Recherche et d’Enseignement supérieur/Riomarker:1/Coefficient:50%</t>
  </si>
  <si>
    <t>Federal Government/NGO Viva_Salud/Riomarker:1/Coefficient:20%</t>
  </si>
  <si>
    <t>Federal Government/NGO CNCD Centre National de Coopération au Développement/Riomarker:1/Coefficient:20%</t>
  </si>
  <si>
    <t>Federal Government/CSO other donor CSO/Riomarker:1/Coefficient:10%</t>
  </si>
  <si>
    <t>Federal Government/NGO Broederlijk Delen - BD/Riomarker:1/Coefficient:5%</t>
  </si>
  <si>
    <t>Federal Government/Advocaten zonder grenzen/Riomarker:1/Coefficient:10%</t>
  </si>
  <si>
    <t>Federal Government/NGO Association for Cultural, Technical and Educational Cooperation/Riomarker:1/Coefficient:10%</t>
  </si>
  <si>
    <t>Federal Government/ARES - Académie de Recherche et d’Enseignement supérieur/Riomarker:1/Coefficient:33%</t>
  </si>
  <si>
    <t>Federal Government/ARES - Académie de Recherche et d’Enseignement supérieur/Riomarker:1/Coefficient:66%</t>
  </si>
  <si>
    <t>Federal Government/Koninklijk Museum voor Midden-Afrika in Tervuren MRAC/KMMA/Riomarker:1/Coefficient:20%</t>
  </si>
  <si>
    <t>Federal Government/NGO  Enfance Tiers-Monde - ETM/KDW/Riomarker:1/Coefficient:20%</t>
  </si>
  <si>
    <t>Federal Government/NGO Oxfam - Solidarité/Riomarker:1/Coefficient:10%</t>
  </si>
  <si>
    <t>Federal Government/ARES - Académie de Recherche et d’Enseignement supérieur/Riomarker:1/Coefficient:25%</t>
  </si>
  <si>
    <t>Federal Government/NGO GEOMOUN/Riomarker:1/Coefficient:10%</t>
  </si>
  <si>
    <t>Federal Government/Vereniging van de Stad en de Gemeenten van het BR. H. Gewest/Riomarker:1/Coefficient:10%</t>
  </si>
  <si>
    <t>Federal Government/NGO Chaîne de l'Espoir (Keten van Hoop)/Riomarker:1/Coefficient:20%</t>
  </si>
  <si>
    <t>Federal Government/NGO Miteinander teilen/Riomarker:1/Coefficient:20%</t>
  </si>
  <si>
    <t>Federal Government/Vereniging van Vlaamse Steden en Gemeenten - VVSG/Riomarker:1/Coefficient:10%</t>
  </si>
  <si>
    <t>Federal Government/ARES - Académie de Recherche et d’Enseignement supérieur/Riomarker:1/Coefficient:20%</t>
  </si>
  <si>
    <t>Federal Government/Organisatie voor Economische Samenwerking en Otwikkeling (OESO) - Ontwikkelingscentrum/Riomarker:1/Coefficient:10%</t>
  </si>
  <si>
    <t>Federal Government/NGO PLAN BELGIUM/Riomarker:1/Coefficient:5%</t>
  </si>
  <si>
    <t>Federal Government/NGO Commission Justice et Paix - CJP/Riomarker:1/Coefficient:10%</t>
  </si>
  <si>
    <t>Federal Government/NGO PLAN BELGIUM/Riomarker:1/Coefficient:10%</t>
  </si>
  <si>
    <t>Federal Government/NGO Miteinander teilen/Riomarker:1/Coefficient:5%</t>
  </si>
  <si>
    <t>Federal Government/NGO Koepel 11.11.18/Riomarker:1/Coefficient:10%</t>
  </si>
  <si>
    <t>Federal Government/The Shift/Riomarker:1/Coefficient:20%</t>
  </si>
  <si>
    <t>Federal Government/NGO CSA Collectif Stratégies Alimentaires/Riomarker:1/Coefficient:5%</t>
  </si>
  <si>
    <t>Federal Government/ARES - Académie de Recherche et d’Enseignement supérieur/Riomarker:1/Coefficient:10%</t>
  </si>
  <si>
    <t>Federal Government/NGO Louvain Coopération /Riomarker:1/Coefficient:5%</t>
  </si>
  <si>
    <t>Federal Government/NGO RIKOLTO /Riomarker:1/Coefficient:5%</t>
  </si>
  <si>
    <t>Federal Government/NGO ADA ZOA Auto-Développement Afrique/Riomarker:1/Coefficient:10%</t>
  </si>
  <si>
    <t>Federal Government/NGO Echos Communication/Riomarker:1/Coefficient:10%</t>
  </si>
  <si>
    <t>Federal Government/VN ANDERE - UNITED NATIONS /Riomarker:1/Coefficient:5%</t>
  </si>
  <si>
    <t>Federal Government/International Organisation for Migration IOM/OIM - PRT -mf/Riomarker:1/Coefficient:10%</t>
  </si>
  <si>
    <t>Federal Government/NGO Frères des Hommes/Riomarker:1/Coefficient:10%</t>
  </si>
  <si>
    <t>Federal Government/NGO Koepel 11.11.19/Riomarker:1/Coefficient:10%</t>
  </si>
  <si>
    <t>Federal Government/ARES - Académie de Recherche et d’Enseignement supérieur/Riomarker:1/Coefficient:5%</t>
  </si>
  <si>
    <t>Federal Government/NGO Miel Maya Honing/Riomarker:1/Coefficient:5%</t>
  </si>
  <si>
    <t>Federal Government/NGO Laïcité et Humanisme en Afrique Centrale (LHAC)/Riomarker:1/Coefficient:5%</t>
  </si>
  <si>
    <t>Federal Government/NGO Frères des Hommes/Riomarker:1/Coefficient:5%</t>
  </si>
  <si>
    <t>Federal Government/NGO Eclosio (Ex-ADG en ex-Universud-Liège)/Riomarker:1/Coefficient:5%</t>
  </si>
  <si>
    <t>Federal Government/NGO ULB Coopération/Riomarker:1/Coefficient:5%</t>
  </si>
  <si>
    <t>Federal Government/VN -  Capital Development Fund  /Riomarker:1/Coefficient:10%</t>
  </si>
  <si>
    <t>Government of Flanders / Implementing Agency: Water Research Commission / Rio Marker 2 / Coefficient: 100%</t>
  </si>
  <si>
    <t>Government of Flanders / Implementing Agency: Vlaamse Vereniging voor Ontwikkelingssamenwerking en Technische Bijstand (VVOB) / Rio Marker 2 / Coefficient: 100%</t>
  </si>
  <si>
    <t>Government of Flanders / Implementing Agency: VITO / Rio Marker 2 / Coefficient: 100%</t>
  </si>
  <si>
    <t>Government of Flanders / Implementing Agency: Kruger to Canyon NPC/ Rio Marker 2 / Coefficient: 100%</t>
  </si>
  <si>
    <t>Government of Flanders / Implementing Agency: Total LandCare Malawi / Rio Marker 1 / Coefficient: 40%</t>
  </si>
  <si>
    <t>Government of Flanders / Implementing Agency: Adelphi Research / Rio Marker 1 / Coefficient: 63%</t>
  </si>
  <si>
    <t>Government of Flanders / Implementing Agency: Enabel / Rio Marker 2 / Coefficient: 100%</t>
  </si>
  <si>
    <t>Government of Flanders / Implementing Agency: Plan België vzw / Rio Marker 1 / Coefficient: 28%</t>
  </si>
  <si>
    <t>Government of Flanders / Implementing Agency: Wildlands Conservation Trust / Rio Marker 2 / Coefficient: 100%</t>
  </si>
  <si>
    <t>Government of Flanders / Implementing Agency: Norwegian Church Aid / Rio Marker 1 / Coefficient: 20%</t>
  </si>
  <si>
    <t>Government of Flanders / Implementing Agency: Heifer Nederland / Rio Marker 1 / Coefficient: 26%</t>
  </si>
  <si>
    <t>Government of Flanders / Implementing Agency: Oxfam Malawi / Rio Marker 1 / Coefficient: 13%</t>
  </si>
  <si>
    <t>Government of Flanders / Implementing Agency: Trias vzw / Rio Marker 2 / Coefficient: 100%</t>
  </si>
  <si>
    <t>Government of Flanders / Implementing Agency: Extraqt / Rio Marker 2 / Coefficient: 100%</t>
  </si>
  <si>
    <t>Government of Flanders / Implementing Agency: University Ghent / Rio Marker 2 / Coefficient: 100%</t>
  </si>
  <si>
    <t>Government of Flanders / Implementing Agency: i-propeller / Rio Marker 2 / Coefficient: 100%</t>
  </si>
  <si>
    <t>Government of Flanders / Implementing Agency: Centre for Environmental Policy and Advocacy (CEPA) / Rio Marker 1 / Coefficient: 40%</t>
  </si>
  <si>
    <t>Government of Flanders / Implementing Agency: Soluciones Practicas Bolivia / Rio Marker 1 / Coefficient: 40%</t>
  </si>
  <si>
    <t>Government of Flanders / Implementing Agency: Dierenartsen zonder Grenzen / Rio Marker 1 / Coefficient: 40%</t>
  </si>
  <si>
    <t>Government of Flanders / Implementing Agency:Adelphi Research / Rio Marker 1 / Coefficient: 79%</t>
  </si>
  <si>
    <t>Government of Flanders / Implementing Agency: Join For Water vzw / Rio Marker 1 / Coefficient: 40%</t>
  </si>
  <si>
    <t>Government of Flanders / Implementing Agency: Gemeente Brasschaat / Rio Marker 1 / Coefficient: 40%</t>
  </si>
  <si>
    <t>Government of Flanders / Implementing Agency: Altropico / Rio Marker 1 / Coefficient: 40%</t>
  </si>
  <si>
    <t>Government of Flanders / Implementing Agency: Fundacion Natura / Rio Marker 1 / Coefficient: 40%</t>
  </si>
  <si>
    <t>Government of Flanders / Implementing Agency:FOS - Socialistische Solidariteit / Rio Marker 1 / Coefficient: 40%</t>
  </si>
  <si>
    <t>Government of Flanders / Implementing Agency: Join for Water vzw / Rio Marker 1 / Coefficient: 40%</t>
  </si>
  <si>
    <t>Government of Flanders / Implementing Agency: Kara Kara comité vzw / Rio Marker 1 / Coefficient: 40%</t>
  </si>
  <si>
    <t>Government of Flanders / Implementing Agency: Ninafri/ Rio Marker 1 / Coefficient: 40%</t>
  </si>
  <si>
    <t>Government of Flanders / Implementing Agency: Jappaleh Foundation/ Rio Marker 1 / Coefficient: 40%</t>
  </si>
  <si>
    <t>Government of Flanders / Implementing Agency: Condesan / Rio Marker 1 / Coefficient: 40%</t>
  </si>
  <si>
    <t>Government of Flanders / Implementing Agency: Cemrest/ Rio Marker 1 / Coefficient: 40%</t>
  </si>
  <si>
    <t>Government of Flanders / Implementing Agency: Camino Verde / Rio Marker 1 / Coefficient: 40%</t>
  </si>
  <si>
    <t>Government of Flanders / Implementing Agency: Kitanda vzw / Rio Marker 1 / Coefficient: 40%</t>
  </si>
  <si>
    <t>Government of Flanders / Implementing Agency: Chaikuni / Rio Marker 1 / Coefficient: 40%</t>
  </si>
  <si>
    <t>Government of Flanders / Implementing Agency: University of Ghent / Rio Marker 1 / Coefficient: 40%</t>
  </si>
  <si>
    <t>Government of Flanders / Implementing Agency: Ecociencia / Rio Marker 1 / Coefficient: 40%</t>
  </si>
  <si>
    <t>Government of Flanders / Implementing Agency: ZOTO BV / Rio Marker 2 / Coefficient: 100%</t>
  </si>
  <si>
    <t>Government of Flanders / Implementing Agency: ILVO / Rio Marker 2 / Coefficient: 100%</t>
  </si>
  <si>
    <t>Government of Flanders / Implementing Agency: Rikolto International/ Rio Marker 2 / Coefficient: 100%</t>
  </si>
  <si>
    <t>Government of Flanders / Implementing Agency: Rode Kruis - Vlaanderen / Rio Marker 2 / Coefficient: 100%</t>
  </si>
  <si>
    <t>Government of Flanders / Implementing Agency: Solidagro vzw / Rio Marker 2 / Coefficient: 100%</t>
  </si>
  <si>
    <t>Government of Flanders / Implementing Agency: Anheuser-Busch InBev NV / Rio Marker 2 / Coefficient: 100%</t>
  </si>
  <si>
    <t>Government of Flanders / Implementing Agency: Laborelec NV/ Rio Marker 2 / Coefficient: 100%</t>
  </si>
  <si>
    <t>Government of Flanders / Implementing Agency: Asociacion Armonia/ Rio Marker 1 / Coefficient: 40%</t>
  </si>
  <si>
    <t>Government of Flanders / Implementing Agency: ACEAA/ Rio Marker 1 / Coefficient: 40%</t>
  </si>
  <si>
    <t>Government of Flanders / Implementing Agency: Jan De Nul nv/ Rio Marker 2 / Coefficient: 100%</t>
  </si>
  <si>
    <t>Government of Flanders / Implementing Agency: Antea Belgium nv / Rio Marker 2 / Coefficient: 100%</t>
  </si>
  <si>
    <t>Government of Flanders / Implementing Agency: Advanced Shipbuilding bv/ Rio Marker 2 / Coefficient: 100%</t>
  </si>
  <si>
    <t>Government of Flanders / Implementing Agency: Medicos com Africa/ Rio Marker 1 / Coefficient: 40%</t>
  </si>
  <si>
    <t>Government of Flanders / Implementing Agency: Join for Water vzw / Rio Marker 2 / Coefficient: 100%</t>
  </si>
  <si>
    <t>Government of Flanders / Implementing Agency: BOSAQ bv/ Rio Marker 2 / Coefficient: 100%</t>
  </si>
  <si>
    <t>Government of Flanders / Implementing Agency: FIDES/ Rio Marker 1 / Coefficient: 40%</t>
  </si>
  <si>
    <t>Government of Wallonia - WBI/Rio Marker 2  (100%) institut ECOCONSEIL asbl</t>
  </si>
  <si>
    <t xml:space="preserve">Government of Wallonia - WBI / Rio Marker 2 [100%] /implementing APEFE </t>
  </si>
  <si>
    <t>Government of Wallonia - WBI /Rio Marker 2 [100%]/University of Liège</t>
  </si>
  <si>
    <t>Gouvernement Wallonie - WBI - "Une pierre, trois coups (1P3C) : mise en place d’un quartier pilote pour la promotion du développement durable au travers des métiers de transition écologique afin de lutter contre l’émigration irrégulière" - Haute Ecole provinciale Hainaut-Condorcet - Marqueur Rio 2</t>
  </si>
  <si>
    <t xml:space="preserve">Government of Wallonia - WBI /Rio Marker 2 [100%]/University of Liège /aquapôle </t>
  </si>
  <si>
    <t>Gouvernement Wallonie/WBI/Rio Marker( 100ù° - Institut  inter Environnement</t>
  </si>
  <si>
    <t>Gouvernement Wallonie - WBI - "L’économie circulaire, le circuit-court et le tri des déchets" - Haute Ecole Charlemagne - Marqueur Rio 2</t>
  </si>
  <si>
    <t>Government of Wallonia_Agency for Air and Climate (AWAC) and SPW-ARNE/DGO3 (administration for Agriculture, Natural Resources and Environment) /NGO SOS FAIM A.S.B.L./Rio Markers for Climate: marker 2 [100%]</t>
  </si>
  <si>
    <t>Gouvernement Wallonie - WBI - "Projet d’implémentation de la bio fertilisation en maraîchage au Bénin et systèmes de production d’inoculum low-tech" - Haute Ecole provinciale Hainaut-Condorcet - Marqueur Rio 2</t>
  </si>
  <si>
    <t>Government of Wallonia_Agency for Air and Climate (AWAC)and SPW-ARNE/DGO3 (administration for Agriculture, Natural Resources and Environment) / Pro-Action Développement (P.A.D.) A.S.B.L./ Rio Markers for Climate: marker 2 [100%]/</t>
  </si>
  <si>
    <t>Government of Wallonia_Agency for Air and Climate (AWAC)and SPW-ARNE/DGO3 (administration for Agriculture, Natural Resources and Environment)/ Haute école provinciale du Hainaut - HEPH-CondorcetRio Markers for Climate: marker 2 [100%]/</t>
  </si>
  <si>
    <t>Government of Wallonia - Agency for Air and Climate (AWAC) and SPW-ARNE/DGO3 (administration for Agriculture, Natural Resources and Environment) - NGO Eclosio (ex-ADG) et ECOBENIN - Rio Marker: 2</t>
  </si>
  <si>
    <t xml:space="preserve">Government of Wallonia - WBI/Rio Marker1( 40%)  #Institut ECO CONSEIL ASBL </t>
  </si>
  <si>
    <t xml:space="preserve">Government of Wallonia_Agency for Air and Climate (AWAC) [50 %] and SPW ARNE DGO3 (administration for Agriculture, Natural Resources and Environment) [50 %] /WWF Belgium/ Rio Markers for Climate: marker 2 [100%]/ </t>
  </si>
  <si>
    <t>Government of Wallonia_Agency for Air and Climate (AWAC) [50 %]and SPW-ARNE/DGO3 (administration for Agriculture, Natural Resources and Environment)[50 %] /Rio Markers for Climate: marker 2 [100%]/ NGO Îles de Paix A.S.B.L.</t>
  </si>
  <si>
    <t>Gouvernement Wallonie/WBI/Rio Marker 2 (100%)[- Université de Louvain</t>
  </si>
  <si>
    <t>Gouvernement Wallonie - WBI - "Autonomisation socioéconomique des femmes et des jeunes producteurs agricoles membres des organisations paysannes/coopératives au Sud-Kivu" - Frères des Hommes asbl - Marqueur Rio 1</t>
  </si>
  <si>
    <t>Gouvernement Wallonie - WBI - "Ancrage de la population de Ziné, en particulier les femmes et les jeunes, dans leur territoire par le développement d’activités génératrices de revenus durables" - Défi Belgique Afrique asbl - Marqueur Rio 1</t>
  </si>
  <si>
    <t>Gouvernement Wallonie - WBI - "Projet d’Appui aux Initiatives Entrepreneuriales des Femmes et des Jeunes dans 5 communes de la région de Kaolack" - Autre Terre asbl - Marqueur Rio 1</t>
  </si>
  <si>
    <t>Gouvernement Wallonie - WBI - "Appui à la co-construction de systèmes alimentaires durables (SAD) et d'un environnement sain au Sénégal" - SOS Faim asbl - Marqueur Rio 2</t>
  </si>
  <si>
    <t>Gouvernement Wallonie - WBI - "L’école au jardin : Gestion de l’eau productive et agroécologie pour l’éducation et l’alimentation saine" - Eclosio asbl - Marqueur Rio 1</t>
  </si>
  <si>
    <t>Gouvernement Wallonie - WBI - "Agroécologie et énergie solaire : deux atouts pour développer le travail de And Suxali à Navarène" - Ingénieurs sans Frontières asbl - Marqueur Rio 2</t>
  </si>
  <si>
    <t>Gouvernement Fédération WB - WBI - "Renforcement de l’engagement des consommateurs, des citoyens et des autorités en faveur de la réduction de l’usage des pesticides dans les systèmes alimentaires au Sénégal et en Belgique" - SOS Faim asbl - Marqueur Rio 2</t>
  </si>
  <si>
    <t>Gouvernement Wallonie - WBI - "Développement de la production biologique certifiée à destination du marché intérieur au Burkina Faso" - SOS Faim asbl - Marqueur Rio 2</t>
  </si>
  <si>
    <t>Gouvernement Fédération WB - WBI - "Résilience et pouvoir économique des femmes agricultrices face aux impacts des chocs climatiques et du recouvrement post COVID-19 au Rwanda" - Entraide et Fraternité asbl - Marqueur Rio 2</t>
  </si>
  <si>
    <t>Gouvernement Wallonie - WBI - "Mai Ndombe - Gestion Durable des Concessions Forestières des Communautés Locales" - WWF asbl - Marqueur Rio 2</t>
  </si>
  <si>
    <t>Gouvernement Wallonie - WBI - "Programme DGD 2022-2026 - Outcome: Systèmes alimentaires durables - Programme Sénégal année 1" - Eclosio asbl - Marqueur Rio 2</t>
  </si>
  <si>
    <t>Gouvernement Wallonie - WBI - "Programme Feed Good Burkina Faso pour des systèmes alimentaires durables et un environnement sain" - Autre Terre asbl - Marqueur Rio 2</t>
  </si>
  <si>
    <t xml:space="preserve">Government of Wallonia - WBI/Rio Marker 1 ( 40%) /university of Louvain </t>
  </si>
  <si>
    <t>Gouvernement Wallonie - WBI - "Programme Commun 2022-2026 : COHERENCE (COHEsion sociale et REsilieNCE)" - Caritas International Belgique asbl et Commission Justice et Paix asbl - Marqueur Rio 1</t>
  </si>
  <si>
    <t>Gouvernement Wallonie - WBI - "Programme de Promotion d’une Agriculture Durable et d’une Citoyenneté Engagée au XXIème siècle – Phase II" - Défi Belgique Afrique asbl - Marqueur Rio 2</t>
  </si>
  <si>
    <t>Gouvernement Wallonie - WBI - "Projet de renforcement des capacités entrepreneuriales de jeunes à travers l’agroécologie en territoire de Walungu, Province du Sud-Kivu" - SolSoc asbl - Marqueur Rio 1</t>
  </si>
  <si>
    <t>Gouvernement Wallonie - WBI - "Feed Good au Burkina Faso" - Iles de Paix asbl - Marqueur Rio 2</t>
  </si>
  <si>
    <t>Gouvernement Fédération WB - WBI - "Extension des formations sur l’agro-écologie paysanne, petit élevage et jardinage à Kibeho (District de Nyaruguru, Province du Sud)" - Frères des Hommes asbl - Marqueur Rio 1</t>
  </si>
  <si>
    <t>Gouvernement Wallonie - WBI - "Renforcer la sécurité alimentaire et les moyens d’existence des (jeunes) femmes au Sud et Nord Kivu" - Oxfam Solidarité asbl - Marqueur Rio 1</t>
  </si>
  <si>
    <t>Gouvernement Wallonie - WBI - "Développement des opportunités économiques des femmes rurales par un renforcement de leur pouvoir d’agir politique et économique dans la filière laitière locale et la gouvernance foncière" - Oxfam-Solidarité asbl - Marqueur Rio 1</t>
  </si>
  <si>
    <t>Gouvernement Wallonie - WBI - "Développement d’un système pilote de production intégrée durable de poissons et de végétaux à destination des femmes et des jeunes au Burkina Faso (AQUAPRO)" - Université de Liège - Marqueur Rio 1</t>
  </si>
  <si>
    <t>Gouvernement Wallonie - WBI - "Autonomisation en agriculture-élevage et tissage pour les jeunes malvoyants de la ville de Kikwit" - SOS Layettes asbl - Marqueur Rio 1</t>
  </si>
  <si>
    <t>Gouvernement Wallonie - WBI - "Renforcement de la résilience communautaire au Rwanda" - Croix Rouge de Belgique asbl - Marqueur Rio 1</t>
  </si>
  <si>
    <t>Gouvernement Wallonie - WBI - "DGD/OUT8/RDC/2022 : Promouvoir la souveraineté alimentaire des territoires de Kabare, Kalehe, Idjwi, Uvira, Walungu et Mwenga, au Sud Kivu en diversifiant et valorisant la production agroalimentaire issue de l'agroécologie de producteurs-trices agricoles et de leurs organisations paysannes tout en renforçant leurs capacités d'influence sur les politiques de développement locales" - Entraide et Fraternité asbl - Marqueur Rio 1</t>
  </si>
  <si>
    <t>Gouvernement Fédération WB - WBI - "stratégies assurant à la population (et plus particulièrement aux personnes vulnérables) sur sept villages de la commune de Djidja pour une meilleure sécurité alimentaire et nutrionnelle ainsi que l'accès à l'eau potable dans le village de Sovlègni" - Commune de Tintigny - Marqueur Rio 1</t>
  </si>
  <si>
    <t xml:space="preserve">Government of Wallonia - WBI/Rio Marker  1 ( 40%) University of Mons </t>
  </si>
  <si>
    <t>Gouvernement Fédération WB - WBI - "WASSAA LOUM Eau Productive Commune de Ouaké" - Eclosio asbl - Marqueur Rio 1</t>
  </si>
  <si>
    <t>Government of Wallonia - WBI - "Programme PADCE XXI - Promotion du développement de filières agricoles locales (riz, maïs et soja) par des communautés ancrées durablement dans leur territoire" - Défi Belgique Afrique asbl - Marqueur Rio 1</t>
  </si>
  <si>
    <t>Gouvernement Wallonie - WBI - "Empowerment des jeunes congolais à travers l’agriculture durable et l’entreprenariat rural" - Kiyo asbl - Marqueur Rio 1</t>
  </si>
  <si>
    <t>Gouvernement Wallonie - WBI - "BIOLU : Conditions d’intégration innovante de la biométhanisation pour une production durable d’énergie et une amélioration de statut de fertilité des sols agricoles par les ménages de Lubumbashi" - Université Libre de Bruxelles - Marqueur Rio 2</t>
  </si>
  <si>
    <t>Government of Wallonia_Agency for Air and Climate (AWAC)/NGO SOS FAIM A.S.B.L./Rio Markers for Climate: marker 2 [100%]</t>
  </si>
  <si>
    <t>Government of Wallonia - Agency for Air and Climate (AWAC) - NGO Eclosio (ex-ADG) et ECOBENIN - Rio Marker: 2</t>
  </si>
  <si>
    <t>Government of Wallonia_Agency for Air and Climate (AWAC)[100 %]/ Haute école provinciale du Hainaut - HEPH-CondorcetRio Markers for Climate: marker 2 [100%]/</t>
  </si>
  <si>
    <t>Government of Wallonia_Agency for Air and Climate (AWAC) [100 %]/ Haute école provinciale du Hainaut - HEPH-Condorcet - Rio Markers for Climate: marker 2 [100%]/</t>
  </si>
  <si>
    <t>Government of Wallonia_Agency for Air and Climate (AWAC)/ Pro-Action Développement (P.A.D.) A.S.B.L./ Rio Markers for Climate: marker 2 [100%]/</t>
  </si>
  <si>
    <t>Government of Wallonia - Agency for Air and Climate (AWAC)/ NGO ULB COOPERATION/Rio Marker: 2</t>
  </si>
  <si>
    <t xml:space="preserve">Government of Wallonia_Agency for Air and Climate (AWAC)/WWF BelgiumRio Markers for Climate: marker 2 [100%]/ </t>
  </si>
  <si>
    <t>PHA 2: PHA Voûte nubienne - PHA 2</t>
  </si>
  <si>
    <t>Ten Viiga 2: A living soil for sustainable production - Ten Viiga II (extension of the first period of Ten Viiga)</t>
  </si>
  <si>
    <t>AGEC 3: Strengthening of the family-based agriculture through improved agroecological techniques adapted to climate change for the rural communities of groupings of north and south Kivu, in the eastern part of Congo - AGEC II, extension of AGEC I with Committed amount of 115 000 € in 2020. - phase 3</t>
  </si>
  <si>
    <t>FACC3: Empowerment phase of the farm: promote the agroecological farm of Saaba as a demonstration and formulation resource for agro-ecology operating on a self-sustaining basis - FACC3</t>
  </si>
  <si>
    <t>AGEC 2 - Strengthening of the family-based agriculture through improved agroecological techniques adapted to climate change for the rural communities of groupings of north and south Kivu, in the eastern part of Congo - AGEC II, extension of AGEC I.</t>
  </si>
  <si>
    <t>RREC 2: Building Environmental and Community Resilience to climate change in population of Gihanga and Mutimbuzi - RREC -II</t>
  </si>
  <si>
    <t>PHA: PHA Voûte nubienne - PHA 1</t>
  </si>
  <si>
    <t>GDN 2: Support project for adaptation and mitigation to climate change provided to peoples of Saloum - Gandiaxx Day Nate GDN II</t>
  </si>
  <si>
    <t>RREC 1: Building Environmental and Community Resilience to climate change in population of Gihanga and Mutimbuzi - RREC 1</t>
  </si>
  <si>
    <t>AGEC 1 : Strengthening of the family-based agriculture through improved agroecological techniques adapted to climate change for the rural communities of groupings of north and south Kivu, in the eastern part of Congo.</t>
  </si>
  <si>
    <t>FSE 2: Women, soils and energy (FSEII)</t>
  </si>
  <si>
    <t>C2ARE2A  1: WWF-CF Belgique - agroforestry in North Kivu, Congo - Project C2ARE2A</t>
  </si>
  <si>
    <t>Ten Viiga : A living soil for sustainable production - Ten Viiga</t>
  </si>
  <si>
    <t xml:space="preserve">C2ARE2A  2: WWF-CF Belgique - agroforestry in North Kivu, Congo - Project C2ARE2A - Phase 2 </t>
  </si>
  <si>
    <r>
      <t>FSE 3: Women, soils and energy (FSEIII</t>
    </r>
    <r>
      <rPr>
        <i/>
        <sz val="9"/>
        <rFont val="Calibri"/>
        <family val="2"/>
        <scheme val="minor"/>
      </rPr>
      <t xml:space="preserve"> - Extension of FSE II)</t>
    </r>
  </si>
  <si>
    <t>NDC Partnership/UNOPS</t>
  </si>
  <si>
    <t>United Nations Development Programme</t>
  </si>
  <si>
    <t>Global Environment Facility Trust Fund (GEF/FEM)</t>
  </si>
  <si>
    <t>African Development Bank (Special Fund) - Afr.DB - Sp.F</t>
  </si>
  <si>
    <t>Worldbank Group</t>
  </si>
  <si>
    <t>Multilateral Fund Montreal Protocol</t>
  </si>
  <si>
    <t>ILO</t>
  </si>
  <si>
    <t>European Development Fund</t>
  </si>
  <si>
    <t>UNHCR</t>
  </si>
  <si>
    <t>OCHA</t>
  </si>
  <si>
    <t>UNRWA</t>
  </si>
  <si>
    <t>IMF</t>
  </si>
  <si>
    <t>UNFPA</t>
  </si>
  <si>
    <t>UN Women</t>
  </si>
  <si>
    <t>WHO</t>
  </si>
  <si>
    <t>OHCHR</t>
  </si>
  <si>
    <t>UNICEF</t>
  </si>
  <si>
    <t>International Renewable Energy Agency</t>
  </si>
  <si>
    <t>Regions 4 Sustainable Development</t>
  </si>
  <si>
    <t>UN World Food Programma</t>
  </si>
  <si>
    <t>Mekong River Commission for Sustainable Development</t>
  </si>
  <si>
    <t>United Nations Educational, Scientific and Cultural Organization (UNESCO)</t>
  </si>
  <si>
    <t>Food and Agricultural Organisation of the UN (FAO)</t>
  </si>
  <si>
    <t>United Nations Framework Convention on Climate Change</t>
  </si>
  <si>
    <t>IBRD-TF World Bank</t>
  </si>
  <si>
    <t>Agence de développement de l'entité fédérale de BEL</t>
  </si>
  <si>
    <t>Le Bureau des Nations unies pour les services d’appui aux projets (UNOPS)</t>
  </si>
  <si>
    <t>DR CONGO</t>
  </si>
  <si>
    <t>Malawi</t>
  </si>
  <si>
    <t>Contribution to the Green Climate Fund 1st Replenishment</t>
  </si>
  <si>
    <t>Contribution to the Least Developed Countries Fund</t>
  </si>
  <si>
    <t>Contribution to the Central African Forestry Initiative</t>
  </si>
  <si>
    <t>Contribution to international agricultural research</t>
  </si>
  <si>
    <t>Contribution to NDC Partnership Action Fund</t>
  </si>
  <si>
    <t>Contribution to UNDP Climate Promise</t>
  </si>
  <si>
    <t>Contribution to the 8th Replenisment of GEF</t>
  </si>
  <si>
    <t>Youth Participation - UNDP Climate Promise - Empowered Youth for NDC implementation project</t>
  </si>
  <si>
    <t>Contribution to international agricultural research/Nature+ initiative</t>
  </si>
  <si>
    <t>UNEP-Volontary multi-annual core contributions to the Environment Fund - 2017-2020 en 2021-2024</t>
  </si>
  <si>
    <t>2017 - 2026 - Replenishment 14 African Development Fund</t>
  </si>
  <si>
    <t>Replenishment Worldbank-IDA 18</t>
  </si>
  <si>
    <t>Multilateral Fund for the Implementation of the Montreal Protocol (vanaf 2018)</t>
  </si>
  <si>
    <t>Compulsory contribution ILO 2019 à 2023 (60% ODA)</t>
  </si>
  <si>
    <t>Participation of Belgium in the multilateral debt relief initiative of the African Development Fund for the period 2020-2022 (FAD-15 MDRI)</t>
  </si>
  <si>
    <t>Fonds Européen de Développement par la voie de la Banque Européenne d'Investissement (EDF via EIB) 2018-2025</t>
  </si>
  <si>
    <t>European Development Fund (EDF) - 11th EDF - general contribution (2018 - 2026)</t>
  </si>
  <si>
    <t>UNESCO Contribution obligatoire 2020 et 2022-2023</t>
  </si>
  <si>
    <t>Compulsory contribution FAO 2020-2023</t>
  </si>
  <si>
    <t>2020 - 2022 - Replenishment 15 African Development Fund (FAD15)</t>
  </si>
  <si>
    <t>Replenishment Worldbank - IDA19</t>
  </si>
  <si>
    <t>IDA19 HIPC 2021-2029</t>
  </si>
  <si>
    <t>IDA19 MDRI 2021-2023</t>
  </si>
  <si>
    <t>Capital increase 2018  of IBRD (2020-2025)</t>
  </si>
  <si>
    <t>Compulsory contribution to the International Organization for Migration (IOM) 2021-2023</t>
  </si>
  <si>
    <t>Capital Increase 2018 IFC - International Finance Corporation (Worldbank Group) (2021-2025)</t>
  </si>
  <si>
    <t>Financement des moyens généraux du PAM 2021-2022-2023</t>
  </si>
  <si>
    <t>Financement des moyens généraux de l'UNRWA 2021-2022-2023</t>
  </si>
  <si>
    <t>Bijdrage aan de algemene middelen van het IMF Institute for Capacity Development voor de periode (2021-2024)</t>
  </si>
  <si>
    <t xml:space="preserve">UNFPA – Contributions volontaires core (2021-2024) </t>
  </si>
  <si>
    <t>UN Women - Contributions volontaires core 2021-2024</t>
  </si>
  <si>
    <t>Multi-annual core contribution UNDP (2021-2024)</t>
  </si>
  <si>
    <t>Voluntary core funding WHO (2021-2024)</t>
  </si>
  <si>
    <t>Multi-annual core-funding OHCHR (2021-2024)</t>
  </si>
  <si>
    <t>Voluntary  core funding ILO (2021-2024)</t>
  </si>
  <si>
    <t>Voluntary multi-year contribution to the International Organization for Migration (IOM) for the period 2021-2024</t>
  </si>
  <si>
    <t>Compulsory Contribution</t>
  </si>
  <si>
    <t>Voluntary core funding UNICEF (2021-2024)</t>
  </si>
  <si>
    <t>Voluntary core funding Global Partnership for Education 2021-2024</t>
  </si>
  <si>
    <t>Core contribution International Agricultural Research</t>
  </si>
  <si>
    <t>Replenishment Worldbank- IDA20</t>
  </si>
  <si>
    <t>IDA20 HIPC 2022-2024</t>
  </si>
  <si>
    <t>Participation in the 3-yearly replenishment of the International Development Association of the World Bank - Up to IDA-17</t>
  </si>
  <si>
    <t>Contribution to the International Renewable Energy Agency (IRENA)</t>
  </si>
  <si>
    <t>UNFCCC Trust Fund for Participation</t>
  </si>
  <si>
    <t>Contribution of the Flemish Region to the Fund for Developing Country Representatives (FDCR)</t>
  </si>
  <si>
    <t>RegionsAdapt</t>
  </si>
  <si>
    <t>International cooperation with Mekong River Commission (MRC): contribution Department of Mobility and Public Works</t>
  </si>
  <si>
    <t>Flexible Multi-Partner Mechanism for Accelerated Impact</t>
  </si>
  <si>
    <t>International cooperation with Mekong River Commission (MRC): contribution Department of Environment</t>
  </si>
  <si>
    <t>Trust Fund for Supplementary Activities</t>
  </si>
  <si>
    <t>Agence de développement de l'entité fédérale de BEL (ENABEL)</t>
  </si>
  <si>
    <t>CVF &amp; V20 Joint Multi-Donor Fund / L&amp;D Funding Program</t>
  </si>
  <si>
    <t>Agriculture, Forestry, Fishing</t>
  </si>
  <si>
    <t>Government and civil society</t>
  </si>
  <si>
    <t>Environmental Governance</t>
  </si>
  <si>
    <t>Health</t>
  </si>
  <si>
    <t>Employment</t>
  </si>
  <si>
    <t>Migration</t>
  </si>
  <si>
    <t>Education</t>
  </si>
  <si>
    <t>Other: General Environmental Protection</t>
  </si>
  <si>
    <t xml:space="preserve">Other </t>
  </si>
  <si>
    <t>Federal Government/ Green Climate Fund/ Rio-marker: 2/ 100%</t>
  </si>
  <si>
    <t>Federal Government/ Least Developed Countries Fund/ Rio-marker: 2/ 100%</t>
  </si>
  <si>
    <t>Federal Government/ Central African Forest Initiative/ Rio-marker:2/ Coefficient: 100%</t>
  </si>
  <si>
    <t>Federal Government/CGIAR/ Rio-marker: 2/ Coefficient: 100%</t>
  </si>
  <si>
    <t>Federal Government/NDC Partnership/ Rio-marker: 2/ Coefficient: 100%</t>
  </si>
  <si>
    <t>Federal Government/UNDP/ Rio-marker: 2/ Coefficient: 100%</t>
  </si>
  <si>
    <t>Federal Government/UNFCCC/ Rio-marker: 2/ Coefficient: 100%</t>
  </si>
  <si>
    <t>Federal Government/GEF/ Rio-marker: 2/ Coefficient: 100%</t>
  </si>
  <si>
    <t>Federal Government/UNEP/ Rio-marker: 2/ Coefficient: 100%</t>
  </si>
  <si>
    <t>Government of Flanders / Implementing Agency: IRENA / Rio Marker 1 / Coefficient: 40%</t>
  </si>
  <si>
    <t>Government of Flanders / Implementing Agency: Regions4 / Rio Marker 2 / Coefficient: 100%</t>
  </si>
  <si>
    <t>Government of Flanders / Implementing Agency: IRENA / Rio Marker 2 / Coefficient: 100%</t>
  </si>
  <si>
    <t>Government of Flanders / Implementing Agency: WHO / Rio Marker 2 / Coefficient: 100%</t>
  </si>
  <si>
    <t>Government of Flanders / Implementing Agency: One UN Fund Malawi / Rio Marker 2 / Coefficient: 100%</t>
  </si>
  <si>
    <t>Government of Flanders / Implementing Agency: UN World Food Programme / Rio Marker 2 / Coefficient: 100%</t>
  </si>
  <si>
    <t>Government of Flanders / Implementing Agency: Mekong River Commission / Rio Marker 1 / Coefficient: 40%</t>
  </si>
  <si>
    <t>Government of Flanders / Implementing Agency: UNESCO / Rio Marker 2 / Coefficient: 100%</t>
  </si>
  <si>
    <t>Government of Flanders / Implementing Agency: FAO / Rio Marker 1 / Coefficient: 50%</t>
  </si>
  <si>
    <t>Government of Flanders / Implementing Agency: UNFCCC TFSA / Rio Marker 2 / Coefficient: 100%</t>
  </si>
  <si>
    <t>Government of Wallonia_the Agency for Air and Climate / Federal Development Agency of Belgium</t>
  </si>
  <si>
    <t>Government of Wallonia_the Agency for Air and Climate / UNOPS</t>
  </si>
  <si>
    <t>Credendo Green Package</t>
  </si>
  <si>
    <t>Kenya</t>
  </si>
  <si>
    <t>Tanzania</t>
  </si>
  <si>
    <t>Cote d'Ivoire</t>
  </si>
  <si>
    <t>Benin</t>
  </si>
  <si>
    <t>DR Congo</t>
  </si>
  <si>
    <t>China</t>
  </si>
  <si>
    <t>export credit insurance</t>
  </si>
  <si>
    <t>Water supply and sanitation</t>
  </si>
  <si>
    <t>Agriculture, Forestry and Fishing</t>
  </si>
  <si>
    <t>Energie</t>
  </si>
  <si>
    <t>Federal Government; implementing agency: BIOinvest; Rio marker: 1; Coefficiënt 100%</t>
  </si>
  <si>
    <t>Federal Government/Fondation Roi Bauduin/Rio-marker 2/Coefficient: 100%</t>
  </si>
  <si>
    <t>Federal Government/Credendo/Rio-marker 2/ Coëfficiënt: 100%</t>
  </si>
  <si>
    <t>Exchange rate used:__0.939______</t>
  </si>
  <si>
    <t>Kenia</t>
  </si>
  <si>
    <t>Nepal</t>
  </si>
  <si>
    <t>Madagascar</t>
  </si>
  <si>
    <t>Business Partnership Facility - waste management</t>
  </si>
  <si>
    <t>Business Partnership Facility - renewable energy</t>
  </si>
  <si>
    <t>Business Partnership Facility - value chain enhancement</t>
  </si>
  <si>
    <t>Business Partnership facility - sustainable value chain development</t>
  </si>
  <si>
    <t>Exchange rate used:__0.881___</t>
  </si>
  <si>
    <t>Funding Candi Solar</t>
  </si>
  <si>
    <t>Supporting the development of an innovative Power Purchase Agreement to serve SMEs that need clean, reliable and affordable energy</t>
  </si>
  <si>
    <t>Loan</t>
  </si>
  <si>
    <t>Solar energy</t>
  </si>
  <si>
    <t>Innovative Power Purchase Agreements for energy production from solar panels</t>
  </si>
  <si>
    <t>Ongoing</t>
  </si>
  <si>
    <t>Funding to Omnivore Agritech &amp; Climate Sustainability Fund III</t>
  </si>
  <si>
    <t>Omnivore</t>
  </si>
  <si>
    <t>Supporting a fund investing in innovative technological companies that deliver products and services having a disproportionate impact on the lives of farmers and rural communities in India</t>
  </si>
  <si>
    <t>Equity</t>
  </si>
  <si>
    <t>Agri-food</t>
  </si>
  <si>
    <t>Agritech</t>
  </si>
  <si>
    <t>various innovative technologies for food, agriculture, and the rural economy</t>
  </si>
  <si>
    <t>Investee companies</t>
  </si>
  <si>
    <t>Funding Inka's Berries</t>
  </si>
  <si>
    <t>Inka's Berries</t>
  </si>
  <si>
    <t>Supporting climate adaptation technology development such as advanced water management, climate smart practices regarding use of fertilisers and pesticides and variety selection to ensure better adaptation to heat and water stresses in a region hit by El-Nino phenomenon</t>
  </si>
  <si>
    <t>Food production</t>
  </si>
  <si>
    <t>various climate adaptation tehcnologies</t>
  </si>
  <si>
    <t>Technical Assistance Facility for Spark + Africa Fund</t>
  </si>
  <si>
    <t>support the fund investee with a range of advisory services, including training and capacity building to their positive climate impact outcomes</t>
  </si>
  <si>
    <t>Technical Assistance Facility for Alterfin</t>
  </si>
  <si>
    <t>Alterfin</t>
  </si>
  <si>
    <t>support the fund investee with a range of advisory services, including the strengthening of their impact approach regarding sustainable agriculture</t>
  </si>
  <si>
    <t>Cross-border collaboration for climate-resilient watersheds</t>
  </si>
  <si>
    <t>Join for Water</t>
  </si>
  <si>
    <t>An information and education stakeholder platform on water is supported by (1) strengthening the capacities of specific target groups, (2) development of protection plans for affected water-rich ecosystems, (3) the development and establishment of a binational water fund.</t>
  </si>
  <si>
    <t>Government of Flanders - Flemish International Climate Action Programme
Project partners: Proto Andes, Naturaleza y Cultura International, De Watergroep
Recipient countries: Ecuador and Peru</t>
  </si>
  <si>
    <t>UNOPS</t>
  </si>
  <si>
    <t>Governments identify their NDC implementation priorities and the type of support that is needed to translate them into actionable policies and programs. Based on these requests, the membership offers a tailored package of expertise, technical assistance and funding. This collaborative response provides developing countries with efficient access to a wide range of resources to adapt to and mitigate climate change and foster more equitable and sustainable development.</t>
  </si>
  <si>
    <t>Federal Government - BIO invest</t>
  </si>
  <si>
    <t>UNDP Climate Promise</t>
  </si>
  <si>
    <t>Capacity Building for Transparency obligations under the UNFCCC</t>
  </si>
  <si>
    <t>Committed</t>
  </si>
  <si>
    <t>Support for climate actions within the Flexible Multi-Partner Mechanism</t>
  </si>
  <si>
    <t>Climate Finance - Contribution to the UNFCCC secretariat - Strenghten the capacity of developing countries to prepare and manage national greenhouse gas inventories as a basis for effective transparency framework under the Paris Agreement (SB-014974.05)</t>
  </si>
  <si>
    <t>Contribution pluriannuelle (2021-2024) au Multi Donor Trust Fund Extractives Global Programmatic Support 2 (EGPS-2)</t>
  </si>
  <si>
    <t xml:space="preserve">Financement des moyens généraux de Active Learning Network for Accountability and Performance in Humanitarian Action (ALNAP) 2021-2023 </t>
  </si>
  <si>
    <t>Contribution to the thematic fund for Climate Stability</t>
  </si>
  <si>
    <t>Financement 2021-2022 du  Disaster Relief Emergency Fund (DREF) de la Fédération Internationale des Sociétés de la Croix Rouge et du Croissant Rouge (FICR) - FF/2021/01</t>
  </si>
  <si>
    <t>SIA – Programme Feed Good Mali pour des systèmes alimentaires durables et un environnement sain</t>
  </si>
  <si>
    <t>SIA – Programa Feed Good Perú a favor de sistemas alimentarios sostenibles y un medio ambiente sano</t>
  </si>
  <si>
    <t>SIA – Programme Feed Good Sénégal pour des systèmes alimentaires durables et un environnement sain</t>
  </si>
  <si>
    <t>SIA – Programme Feed Good Burkina Faso pour des systèmes alimentaires durables et un environnement sain</t>
  </si>
  <si>
    <t>SIA – Programa Feed Good Bolivia a favor de sistemas alimentarios sostenibles y un medio ambiente sano</t>
  </si>
  <si>
    <t>SIA – Programme Feed Good RDC pour des systèmes alimentaires durables et un environnement sain</t>
  </si>
  <si>
    <t>Programme d’appui au développement d'une filière maraîchage, performante, inclusive et durable dans la Province du Haut-Katanga</t>
  </si>
  <si>
    <t>SIA – Programme Feed Good Ethiopia for sustainable food systems and a healthy environment</t>
  </si>
  <si>
    <t>SIA – Program Feed Good Tanzania for sustainable food systems and a healthy environment</t>
  </si>
  <si>
    <t>SIA - Program Feed Good Uganda for sustainable food systems and a healthy environment</t>
  </si>
  <si>
    <t>Youth – gathering opportunities against economic, social and environmental vulnerabilities (Jovem – Juntar oportunidades contra as vulnerabilidades economico-socais e do meio ambiente</t>
  </si>
  <si>
    <t>SIA – Programme Feed Good Bénin pour des systèmes alimentaires durables et un environnement sain</t>
  </si>
  <si>
    <t>Financing new JPO Resilience Officer for IOM in Mali Bamako (programme 2020 - Recruitment 2021)</t>
  </si>
  <si>
    <t>Scientific and technical support for the development and integrated and sustainable management of water in the longlands (BAS-Fonds)</t>
  </si>
  <si>
    <t xml:space="preserve">Climate finance – Renforcement de la résilience des communautés agricoles des zones frontalières exposées aux effets néfastes des changement climatiques (PRRéCAZ)’ </t>
  </si>
  <si>
    <t>Prêt d'Etat à Etat - Kenya - Projet Vihiga Cluster water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</si>
</sst>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General"/>
    <numFmt numFmtId="165" formatCode="_-* #,##0.00_-;\-* #,##0.00_-;_-* &quot;-&quot;??_-;_-@_-"/>
    <numFmt numFmtId="166" formatCode="[$$-409]#,##0_ ;[Red]\-[$$-409]#,##0\ "/>
    <numFmt numFmtId="167" formatCode="0_);\(0\)"/>
  </numFmts>
  <fonts count="42" x14ac:knownFonts="1">
    <font>
      <sz val="11"/>
      <color theme="1"/>
      <name val="Calibri"/>
      <family val="2"/>
      <scheme val="minor"/>
    </font>
    <font>
      <sz val="9"/>
      <color theme="1"/>
      <name val="Times New Roman"/>
      <family val="1"/>
    </font>
    <font>
      <b/>
      <sz val="9"/>
      <color theme="1"/>
      <name val="Times New Roman"/>
      <family val="1"/>
    </font>
    <font>
      <u/>
      <sz val="9"/>
      <color theme="10"/>
      <name val="Times New Roman"/>
      <family val="1"/>
    </font>
    <font>
      <sz val="10"/>
      <color theme="1"/>
      <name val="Times New Roman"/>
      <family val="1"/>
    </font>
    <font>
      <sz val="9"/>
      <color rgb="FF0070C0"/>
      <name val="Times New Roman"/>
      <family val="1"/>
    </font>
    <font>
      <sz val="9"/>
      <color theme="4"/>
      <name val="Times New Roman"/>
      <family val="1"/>
    </font>
    <font>
      <sz val="9"/>
      <color rgb="FFFF0000"/>
      <name val="Times New Roman"/>
      <family val="1"/>
    </font>
    <font>
      <sz val="9"/>
      <color rgb="FF000000"/>
      <name val="Times New Roman"/>
      <family val="1"/>
    </font>
    <font>
      <b/>
      <sz val="12"/>
      <color theme="1"/>
      <name val="Times New Roman"/>
      <family val="1"/>
    </font>
    <font>
      <i/>
      <sz val="9"/>
      <color theme="1"/>
      <name val="Times New Roman"/>
      <family val="1"/>
    </font>
    <font>
      <i/>
      <sz val="9"/>
      <color rgb="FF000000"/>
      <name val="Times New Roman"/>
      <family val="1"/>
    </font>
    <font>
      <i/>
      <vertAlign val="superscript"/>
      <sz val="9"/>
      <color rgb="FF000000"/>
      <name val="Times New Roman"/>
      <family val="1"/>
    </font>
    <font>
      <b/>
      <i/>
      <sz val="9"/>
      <color theme="1"/>
      <name val="Times New Roman"/>
      <family val="1"/>
    </font>
    <font>
      <sz val="12"/>
      <color theme="1"/>
      <name val="Times New Roman"/>
      <family val="1"/>
    </font>
    <font>
      <b/>
      <sz val="9"/>
      <color rgb="FFFF0000"/>
      <name val="Times New Roman"/>
      <family val="1"/>
    </font>
    <font>
      <vertAlign val="superscript"/>
      <sz val="9"/>
      <color theme="1"/>
      <name val="Times New Roman"/>
      <family val="1"/>
    </font>
    <font>
      <sz val="9"/>
      <color rgb="FFFFFF00"/>
      <name val="Times New Roman"/>
      <family val="1"/>
    </font>
    <font>
      <b/>
      <sz val="9"/>
      <color rgb="FF000000"/>
      <name val="Times New Roman"/>
      <family val="1"/>
    </font>
    <font>
      <sz val="9"/>
      <color theme="10"/>
      <name val="Times New Roman"/>
      <family val="1"/>
    </font>
    <font>
      <sz val="9"/>
      <name val="Times New Roman"/>
      <family val="1"/>
    </font>
    <font>
      <sz val="10"/>
      <name val="Times New Roman"/>
      <family val="1"/>
    </font>
    <font>
      <vertAlign val="subscript"/>
      <sz val="9"/>
      <name val="Times New Roman"/>
      <family val="1"/>
    </font>
    <font>
      <i/>
      <vertAlign val="superscript"/>
      <sz val="9"/>
      <name val="Times New Roman"/>
      <family val="1"/>
    </font>
    <font>
      <vertAlign val="superscript"/>
      <sz val="9"/>
      <name val="Times New Roman"/>
      <family val="1"/>
    </font>
    <font>
      <i/>
      <sz val="9"/>
      <name val="Times New Roman"/>
      <family val="1"/>
    </font>
    <font>
      <b/>
      <vertAlign val="superscript"/>
      <sz val="12"/>
      <name val="Times New Roman"/>
      <family val="1"/>
    </font>
    <font>
      <sz val="11"/>
      <color theme="1"/>
      <name val="Calibri"/>
      <family val="2"/>
      <scheme val="minor"/>
    </font>
    <font>
      <sz val="8"/>
      <color theme="1"/>
      <name val="Roboto"/>
    </font>
    <font>
      <sz val="8"/>
      <name val="Roboto"/>
    </font>
    <font>
      <sz val="8"/>
      <color rgb="FF000000"/>
      <name val="Roboto"/>
    </font>
    <font>
      <i/>
      <sz val="8"/>
      <name val="Roboto"/>
    </font>
    <font>
      <vertAlign val="superscript"/>
      <sz val="9"/>
      <color rgb="FF000000"/>
      <name val="Times New Roman"/>
      <family val="1"/>
    </font>
    <font>
      <sz val="11"/>
      <name val="Calibri"/>
      <family val="2"/>
      <scheme val="minor"/>
    </font>
    <font>
      <sz val="10"/>
      <name val="Calibri"/>
      <family val="2"/>
      <scheme val="minor"/>
    </font>
    <font>
      <sz val="10"/>
      <name val="Arial"/>
      <family val="2"/>
    </font>
    <font>
      <sz val="10"/>
      <color theme="1"/>
      <name val="Arial"/>
      <family val="2"/>
    </font>
    <font>
      <sz val="9"/>
      <color theme="1"/>
      <name val="Calibri"/>
      <family val="2"/>
      <scheme val="minor"/>
    </font>
    <font>
      <sz val="9"/>
      <name val="Calibri"/>
      <family val="2"/>
      <scheme val="minor"/>
    </font>
    <font>
      <sz val="9"/>
      <color rgb="FF000000"/>
      <name val="Calibri"/>
      <family val="2"/>
      <scheme val="minor"/>
    </font>
    <font>
      <i/>
      <sz val="9"/>
      <name val="Calibri"/>
      <family val="2"/>
      <scheme val="minor"/>
    </font>
    <font>
      <sz val="8"/>
      <color rgb="FF505050"/>
      <name val="Arial"/>
      <family val="2"/>
    </font>
  </fonts>
  <fills count="10">
    <fill>
      <patternFill patternType="none"/>
    </fill>
    <fill>
      <patternFill patternType="gray125"/>
    </fill>
    <fill>
      <patternFill patternType="solid">
        <fgColor theme="2"/>
        <bgColor rgb="FF000000"/>
      </patternFill>
    </fill>
    <fill>
      <patternFill patternType="solid">
        <fgColor rgb="FFFFFFFF"/>
        <bgColor rgb="FF000000"/>
      </patternFill>
    </fill>
    <fill>
      <patternFill patternType="solid">
        <fgColor rgb="FFFFFF00"/>
        <bgColor rgb="FF000000"/>
      </patternFill>
    </fill>
    <fill>
      <patternFill patternType="solid">
        <fgColor theme="0" tint="-0.34998626667073579"/>
        <bgColor rgb="FF000000"/>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FF"/>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0" fontId="9" fillId="0" borderId="0"/>
    <xf numFmtId="0" fontId="10" fillId="0" borderId="3"/>
    <xf numFmtId="0" fontId="10" fillId="0" borderId="2"/>
    <xf numFmtId="0" fontId="18" fillId="0" borderId="0"/>
    <xf numFmtId="43" fontId="27" fillId="0" borderId="0" applyFont="0" applyFill="0" applyBorder="0" applyAlignment="0" applyProtection="0"/>
    <xf numFmtId="165" fontId="27" fillId="0" borderId="0" applyFont="0" applyFill="0" applyBorder="0" applyAlignment="0" applyProtection="0"/>
    <xf numFmtId="166" fontId="35" fillId="0" borderId="0"/>
    <xf numFmtId="0" fontId="36" fillId="0" borderId="0"/>
  </cellStyleXfs>
  <cellXfs count="274">
    <xf numFmtId="0" fontId="0" fillId="0" borderId="0" xfId="0"/>
    <xf numFmtId="0" fontId="1" fillId="0" borderId="0" xfId="0" applyFont="1"/>
    <xf numFmtId="0" fontId="2" fillId="0" borderId="0" xfId="0" applyFont="1"/>
    <xf numFmtId="0" fontId="3" fillId="0" borderId="0" xfId="1"/>
    <xf numFmtId="0" fontId="2" fillId="0" borderId="0" xfId="1" applyFont="1"/>
    <xf numFmtId="0" fontId="4" fillId="0" borderId="0" xfId="0" applyFont="1" applyAlignment="1">
      <alignment wrapText="1"/>
    </xf>
    <xf numFmtId="0" fontId="5" fillId="0" borderId="0" xfId="0" applyFont="1" applyAlignment="1">
      <alignment horizontal="left" vertical="top" wrapText="1"/>
    </xf>
    <xf numFmtId="0" fontId="5" fillId="0" borderId="0" xfId="0" applyFont="1" applyAlignment="1">
      <alignment vertical="top"/>
    </xf>
    <xf numFmtId="0" fontId="6" fillId="0" borderId="0" xfId="0" applyFont="1" applyAlignment="1">
      <alignment vertical="top"/>
    </xf>
    <xf numFmtId="0" fontId="1" fillId="0" borderId="0" xfId="0" applyFont="1" applyAlignment="1">
      <alignment wrapText="1"/>
    </xf>
    <xf numFmtId="0" fontId="3" fillId="0" borderId="0" xfId="1" applyAlignment="1">
      <alignment wrapText="1"/>
    </xf>
    <xf numFmtId="0" fontId="7" fillId="0" borderId="0" xfId="0" applyFont="1"/>
    <xf numFmtId="0" fontId="2" fillId="2" borderId="1" xfId="0" applyFont="1" applyFill="1" applyBorder="1" applyAlignment="1">
      <alignment vertical="center"/>
    </xf>
    <xf numFmtId="0" fontId="1" fillId="2" borderId="1" xfId="0" applyFont="1" applyFill="1" applyBorder="1"/>
    <xf numFmtId="0" fontId="3" fillId="0" borderId="0" xfId="1" applyAlignment="1">
      <alignment horizontal="left" vertical="center"/>
    </xf>
    <xf numFmtId="0" fontId="1" fillId="0" borderId="0" xfId="0" applyFont="1" applyAlignment="1">
      <alignment vertical="center" wrapText="1"/>
    </xf>
    <xf numFmtId="0" fontId="8" fillId="0" borderId="0" xfId="0" applyFont="1"/>
    <xf numFmtId="0" fontId="9" fillId="0" borderId="0" xfId="2" applyAlignment="1">
      <alignment horizontal="left"/>
    </xf>
    <xf numFmtId="0" fontId="9" fillId="0" borderId="0" xfId="0" applyFont="1"/>
    <xf numFmtId="0" fontId="9" fillId="3" borderId="0" xfId="2" applyFill="1" applyAlignment="1">
      <alignment horizontal="left"/>
    </xf>
    <xf numFmtId="0" fontId="2" fillId="3" borderId="0" xfId="2" applyFont="1" applyFill="1" applyAlignment="1">
      <alignment horizontal="left"/>
    </xf>
    <xf numFmtId="0" fontId="1" fillId="4" borderId="0" xfId="0" applyFont="1" applyFill="1"/>
    <xf numFmtId="0" fontId="1" fillId="0" borderId="0" xfId="2" applyFont="1" applyAlignment="1">
      <alignment horizontal="left"/>
    </xf>
    <xf numFmtId="0" fontId="1" fillId="4" borderId="0" xfId="2" applyFont="1" applyFill="1" applyAlignment="1">
      <alignment horizontal="left"/>
    </xf>
    <xf numFmtId="0" fontId="1" fillId="3" borderId="0" xfId="2" applyFont="1" applyFill="1" applyAlignment="1">
      <alignment horizontal="left"/>
    </xf>
    <xf numFmtId="0" fontId="3" fillId="3" borderId="0" xfId="1" applyFill="1" applyAlignment="1">
      <alignment horizontal="left"/>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3" xfId="0" applyFont="1" applyBorder="1" applyAlignment="1">
      <alignment horizontal="centerContinuous" vertical="center"/>
    </xf>
    <xf numFmtId="0" fontId="10" fillId="0" borderId="4"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0" xfId="0" applyFont="1"/>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3" xfId="3" applyAlignment="1">
      <alignment horizontal="centerContinuous" vertical="center"/>
    </xf>
    <xf numFmtId="0" fontId="10" fillId="0" borderId="5" xfId="3" applyBorder="1" applyAlignment="1">
      <alignment horizontal="centerContinuous" vertical="center"/>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 fillId="0" borderId="7"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0" fillId="0" borderId="2" xfId="3" applyBorder="1" applyAlignment="1">
      <alignment horizontal="center" vertical="center" wrapText="1"/>
    </xf>
    <xf numFmtId="0" fontId="10" fillId="0" borderId="1" xfId="0" applyFont="1" applyBorder="1" applyAlignment="1">
      <alignment horizontal="centerContinuous" vertical="center" wrapText="1"/>
    </xf>
    <xf numFmtId="0" fontId="10" fillId="0" borderId="6" xfId="3" applyBorder="1" applyAlignment="1">
      <alignment horizontal="center" vertical="center" wrapText="1"/>
    </xf>
    <xf numFmtId="0" fontId="10" fillId="0" borderId="1" xfId="3" applyBorder="1" applyAlignment="1">
      <alignment horizontal="centerContinuous" vertical="center" wrapText="1"/>
    </xf>
    <xf numFmtId="0" fontId="10" fillId="0" borderId="2" xfId="3" applyBorder="1" applyAlignment="1">
      <alignment horizontal="center" vertical="center"/>
    </xf>
    <xf numFmtId="0" fontId="10" fillId="0" borderId="0" xfId="0" applyFont="1" applyAlignment="1">
      <alignment horizontal="left" vertical="top"/>
    </xf>
    <xf numFmtId="0" fontId="14" fillId="0" borderId="0" xfId="0" applyFont="1"/>
    <xf numFmtId="0" fontId="9" fillId="4" borderId="0" xfId="2" applyFill="1" applyAlignment="1">
      <alignment horizontal="left"/>
    </xf>
    <xf numFmtId="0" fontId="7" fillId="3" borderId="0" xfId="1" applyFont="1" applyFill="1" applyAlignment="1">
      <alignment horizontal="left"/>
    </xf>
    <xf numFmtId="0" fontId="15" fillId="3" borderId="0" xfId="2" applyFont="1" applyFill="1" applyAlignment="1">
      <alignment horizontal="left"/>
    </xf>
    <xf numFmtId="0" fontId="5" fillId="0" borderId="0" xfId="0" applyFont="1"/>
    <xf numFmtId="0" fontId="10" fillId="0" borderId="2" xfId="4" applyAlignment="1">
      <alignment horizontal="center" vertical="center" wrapText="1"/>
    </xf>
    <xf numFmtId="0" fontId="10" fillId="0" borderId="1" xfId="0" applyFont="1" applyBorder="1" applyAlignment="1">
      <alignment horizontal="centerContinuous" vertical="center"/>
    </xf>
    <xf numFmtId="0" fontId="10" fillId="0" borderId="1" xfId="0" applyFont="1" applyBorder="1" applyAlignment="1">
      <alignment horizontal="centerContinuous"/>
    </xf>
    <xf numFmtId="0" fontId="10" fillId="0" borderId="8" xfId="4" applyBorder="1" applyAlignment="1">
      <alignment horizontal="centerContinuous" vertical="center" wrapText="1"/>
    </xf>
    <xf numFmtId="0" fontId="10" fillId="0" borderId="9" xfId="4" applyBorder="1" applyAlignment="1">
      <alignment horizontal="centerContinuous" vertical="center" wrapText="1"/>
    </xf>
    <xf numFmtId="0" fontId="10" fillId="0" borderId="6" xfId="4" applyBorder="1" applyAlignment="1">
      <alignment horizontal="center" vertical="center" wrapText="1"/>
    </xf>
    <xf numFmtId="0" fontId="10" fillId="0" borderId="1" xfId="4" applyBorder="1" applyAlignment="1">
      <alignment horizontal="centerContinuous"/>
    </xf>
    <xf numFmtId="0" fontId="10" fillId="0" borderId="10" xfId="4" applyBorder="1" applyAlignment="1">
      <alignment vertical="center" wrapText="1"/>
    </xf>
    <xf numFmtId="0" fontId="10" fillId="0" borderId="11" xfId="4" applyBorder="1" applyAlignment="1">
      <alignment vertical="center" wrapText="1"/>
    </xf>
    <xf numFmtId="0" fontId="10" fillId="0" borderId="7" xfId="4" applyBorder="1" applyAlignment="1">
      <alignment horizontal="center" vertical="center" wrapText="1"/>
    </xf>
    <xf numFmtId="0" fontId="10" fillId="0" borderId="1" xfId="4" applyBorder="1" applyAlignment="1">
      <alignment horizontal="center" vertical="center" wrapText="1"/>
    </xf>
    <xf numFmtId="0" fontId="10" fillId="0" borderId="1" xfId="4" applyBorder="1" applyAlignment="1">
      <alignment horizontal="center" vertical="center"/>
    </xf>
    <xf numFmtId="0" fontId="16" fillId="0" borderId="0" xfId="0" applyFont="1" applyAlignment="1">
      <alignment horizontal="left" vertical="top" wrapText="1"/>
    </xf>
    <xf numFmtId="0" fontId="1" fillId="0" borderId="0" xfId="0" applyFont="1" applyAlignment="1">
      <alignment horizontal="left" vertical="top" wrapText="1"/>
    </xf>
    <xf numFmtId="0" fontId="9" fillId="0" borderId="0" xfId="2" applyAlignment="1">
      <alignment horizontal="left" vertical="top"/>
    </xf>
    <xf numFmtId="14" fontId="1" fillId="0" borderId="0" xfId="0" applyNumberFormat="1" applyFont="1"/>
    <xf numFmtId="0" fontId="17" fillId="0" borderId="0" xfId="0" applyFont="1" applyAlignment="1">
      <alignment horizontal="center"/>
    </xf>
    <xf numFmtId="164" fontId="1" fillId="0" borderId="0" xfId="0" applyNumberFormat="1" applyFont="1"/>
    <xf numFmtId="0" fontId="2" fillId="0" borderId="0" xfId="2" applyFont="1" applyAlignment="1">
      <alignment horizontal="left" vertical="top"/>
    </xf>
    <xf numFmtId="0" fontId="5" fillId="3" borderId="0" xfId="1" applyFont="1" applyFill="1" applyAlignment="1">
      <alignment horizontal="left"/>
    </xf>
    <xf numFmtId="0" fontId="7" fillId="3" borderId="0" xfId="1" applyFont="1" applyFill="1" applyAlignment="1">
      <alignment horizontal="left" wrapText="1"/>
    </xf>
    <xf numFmtId="0" fontId="11" fillId="5" borderId="1" xfId="0" applyFont="1" applyFill="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left"/>
    </xf>
    <xf numFmtId="0" fontId="18" fillId="0" borderId="0" xfId="5" applyAlignment="1">
      <alignment horizontal="left" vertical="top"/>
    </xf>
    <xf numFmtId="0" fontId="18" fillId="0" borderId="0" xfId="5" applyAlignment="1">
      <alignment horizontal="left" vertical="top" wrapText="1"/>
    </xf>
    <xf numFmtId="0" fontId="2" fillId="0" borderId="0" xfId="2" applyFont="1" applyAlignment="1">
      <alignment horizontal="left"/>
    </xf>
    <xf numFmtId="0" fontId="19" fillId="3" borderId="0" xfId="1" applyFont="1" applyFill="1" applyAlignment="1">
      <alignment horizontal="left"/>
    </xf>
    <xf numFmtId="0" fontId="10" fillId="0" borderId="1" xfId="0" applyFont="1" applyBorder="1" applyAlignment="1">
      <alignment horizontal="center" vertical="center"/>
    </xf>
    <xf numFmtId="0" fontId="3" fillId="0" borderId="0" xfId="1" applyAlignment="1">
      <alignment vertical="center"/>
    </xf>
    <xf numFmtId="0" fontId="0" fillId="6" borderId="12" xfId="0" applyFill="1" applyBorder="1" applyAlignment="1">
      <alignment wrapText="1"/>
    </xf>
    <xf numFmtId="0" fontId="33" fillId="6" borderId="12" xfId="0" applyFont="1" applyFill="1" applyBorder="1" applyAlignment="1">
      <alignment wrapText="1"/>
    </xf>
    <xf numFmtId="0" fontId="33" fillId="6" borderId="12" xfId="0" applyFont="1" applyFill="1" applyBorder="1" applyAlignment="1">
      <alignment vertical="center" wrapText="1"/>
    </xf>
    <xf numFmtId="0" fontId="0" fillId="6" borderId="12" xfId="0" applyFill="1" applyBorder="1" applyAlignment="1">
      <alignment vertical="center" wrapText="1"/>
    </xf>
    <xf numFmtId="0" fontId="33" fillId="6" borderId="12" xfId="0" applyFont="1" applyFill="1" applyBorder="1" applyAlignment="1">
      <alignment horizontal="left" wrapText="1"/>
    </xf>
    <xf numFmtId="0" fontId="0" fillId="6" borderId="12" xfId="0" applyFill="1" applyBorder="1"/>
    <xf numFmtId="1" fontId="0" fillId="7" borderId="12" xfId="6" applyNumberFormat="1" applyFont="1" applyFill="1" applyBorder="1" applyAlignment="1">
      <alignment horizontal="center" vertical="center" wrapText="1"/>
    </xf>
    <xf numFmtId="1" fontId="33" fillId="7" borderId="12" xfId="0" applyNumberFormat="1" applyFont="1" applyFill="1" applyBorder="1" applyAlignment="1">
      <alignment horizontal="center" wrapText="1"/>
    </xf>
    <xf numFmtId="1" fontId="0" fillId="7" borderId="12" xfId="6" applyNumberFormat="1" applyFont="1" applyFill="1" applyBorder="1" applyAlignment="1">
      <alignment horizontal="center" vertical="center"/>
    </xf>
    <xf numFmtId="1" fontId="33" fillId="7" borderId="12" xfId="0" applyNumberFormat="1" applyFont="1" applyFill="1" applyBorder="1" applyAlignment="1">
      <alignment horizontal="center" vertical="center" wrapText="1"/>
    </xf>
    <xf numFmtId="1" fontId="0" fillId="7" borderId="12" xfId="0" applyNumberFormat="1" applyFill="1" applyBorder="1" applyAlignment="1">
      <alignment horizontal="center" vertical="center" wrapText="1"/>
    </xf>
    <xf numFmtId="1" fontId="33" fillId="7" borderId="12" xfId="0" applyNumberFormat="1" applyFont="1" applyFill="1" applyBorder="1" applyAlignment="1">
      <alignment horizontal="right" wrapText="1"/>
    </xf>
    <xf numFmtId="1" fontId="33" fillId="7" borderId="12" xfId="6" applyNumberFormat="1" applyFont="1" applyFill="1" applyBorder="1" applyAlignment="1">
      <alignment horizontal="center" vertical="center" wrapText="1"/>
    </xf>
    <xf numFmtId="1" fontId="0" fillId="7" borderId="12" xfId="7" applyNumberFormat="1" applyFont="1" applyFill="1" applyBorder="1" applyAlignment="1">
      <alignment horizontal="center" vertical="center" wrapText="1"/>
    </xf>
    <xf numFmtId="1" fontId="33" fillId="7" borderId="12" xfId="7" applyNumberFormat="1" applyFont="1" applyFill="1" applyBorder="1" applyAlignment="1">
      <alignment horizontal="center" vertical="center" wrapText="1"/>
    </xf>
    <xf numFmtId="165" fontId="33" fillId="6" borderId="12" xfId="7" applyFont="1" applyFill="1" applyBorder="1" applyAlignment="1">
      <alignment horizontal="center" wrapText="1"/>
    </xf>
    <xf numFmtId="0" fontId="0" fillId="8" borderId="12" xfId="0" applyFill="1" applyBorder="1" applyAlignment="1">
      <alignment wrapText="1"/>
    </xf>
    <xf numFmtId="0" fontId="33" fillId="8" borderId="12" xfId="0" applyFont="1" applyFill="1" applyBorder="1" applyAlignment="1">
      <alignment wrapText="1"/>
    </xf>
    <xf numFmtId="0" fontId="0" fillId="8" borderId="12" xfId="0" applyFill="1" applyBorder="1" applyAlignment="1">
      <alignment vertical="center" wrapText="1"/>
    </xf>
    <xf numFmtId="0" fontId="33" fillId="8" borderId="12" xfId="0" applyFont="1" applyFill="1" applyBorder="1" applyAlignment="1">
      <alignment horizontal="left" wrapText="1"/>
    </xf>
    <xf numFmtId="0" fontId="0" fillId="8" borderId="12" xfId="0" applyFill="1" applyBorder="1" applyAlignment="1">
      <alignment horizontal="center" wrapText="1"/>
    </xf>
    <xf numFmtId="0" fontId="33" fillId="8" borderId="12" xfId="0" applyFont="1" applyFill="1" applyBorder="1" applyAlignment="1">
      <alignment horizontal="center" wrapText="1"/>
    </xf>
    <xf numFmtId="0" fontId="33" fillId="8" borderId="12" xfId="0" applyFont="1" applyFill="1" applyBorder="1" applyAlignment="1">
      <alignment vertical="center" wrapText="1"/>
    </xf>
    <xf numFmtId="0" fontId="0" fillId="8" borderId="12" xfId="0" applyFill="1" applyBorder="1" applyAlignment="1">
      <alignment horizontal="center" vertical="center" wrapText="1"/>
    </xf>
    <xf numFmtId="49" fontId="0" fillId="8" borderId="12" xfId="0" applyNumberFormat="1" applyFill="1" applyBorder="1" applyAlignment="1">
      <alignment horizontal="center" wrapText="1"/>
    </xf>
    <xf numFmtId="49" fontId="33" fillId="8" borderId="12" xfId="0" applyNumberFormat="1" applyFont="1" applyFill="1" applyBorder="1" applyAlignment="1">
      <alignment horizontal="center" wrapText="1"/>
    </xf>
    <xf numFmtId="49" fontId="0" fillId="8" borderId="12" xfId="0" applyNumberFormat="1" applyFill="1" applyBorder="1" applyAlignment="1">
      <alignment horizontal="center"/>
    </xf>
    <xf numFmtId="49" fontId="0" fillId="8" borderId="12" xfId="0" applyNumberFormat="1" applyFill="1" applyBorder="1" applyAlignment="1">
      <alignment horizontal="center" vertical="center" wrapText="1"/>
    </xf>
    <xf numFmtId="0" fontId="0" fillId="6" borderId="12" xfId="0" applyFill="1" applyBorder="1" applyAlignment="1">
      <alignment horizontal="left" wrapText="1"/>
    </xf>
    <xf numFmtId="0" fontId="33" fillId="6" borderId="12" xfId="0" applyFont="1" applyFill="1" applyBorder="1" applyAlignment="1">
      <alignment horizontal="left" vertical="center" wrapText="1"/>
    </xf>
    <xf numFmtId="0" fontId="0" fillId="6" borderId="12" xfId="0" applyFill="1" applyBorder="1" applyAlignment="1">
      <alignment horizontal="left"/>
    </xf>
    <xf numFmtId="0" fontId="34" fillId="6" borderId="12" xfId="0" applyFont="1" applyFill="1" applyBorder="1" applyAlignment="1">
      <alignment horizontal="left" vertical="center" wrapText="1"/>
    </xf>
    <xf numFmtId="0" fontId="34" fillId="6" borderId="12" xfId="8" applyNumberFormat="1" applyFont="1" applyFill="1" applyBorder="1" applyAlignment="1">
      <alignment horizontal="left" vertical="top" wrapText="1" readingOrder="1"/>
    </xf>
    <xf numFmtId="0" fontId="33" fillId="6" borderId="0" xfId="0" applyFont="1" applyFill="1" applyAlignment="1">
      <alignment horizontal="left" vertical="center" wrapText="1"/>
    </xf>
    <xf numFmtId="0" fontId="36" fillId="6" borderId="12" xfId="0" applyFont="1" applyFill="1" applyBorder="1" applyAlignment="1">
      <alignment horizontal="left"/>
    </xf>
    <xf numFmtId="49" fontId="0" fillId="6" borderId="12" xfId="0" applyNumberFormat="1" applyFill="1" applyBorder="1" applyAlignment="1">
      <alignment horizontal="left" wrapText="1"/>
    </xf>
    <xf numFmtId="49" fontId="33" fillId="6" borderId="12" xfId="0" applyNumberFormat="1" applyFont="1" applyFill="1" applyBorder="1" applyAlignment="1">
      <alignment horizontal="left" wrapText="1"/>
    </xf>
    <xf numFmtId="49" fontId="33" fillId="6" borderId="12" xfId="0" applyNumberFormat="1" applyFont="1" applyFill="1" applyBorder="1" applyAlignment="1">
      <alignment horizontal="left" vertical="center" wrapText="1"/>
    </xf>
    <xf numFmtId="49" fontId="0" fillId="6" borderId="12" xfId="0" applyNumberFormat="1" applyFill="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37" fillId="0" borderId="0" xfId="0" applyFont="1"/>
    <xf numFmtId="0" fontId="38" fillId="0" borderId="12" xfId="0" applyFont="1" applyBorder="1" applyAlignment="1">
      <alignment vertical="center" wrapText="1"/>
    </xf>
    <xf numFmtId="0" fontId="37" fillId="0" borderId="12" xfId="4" applyFont="1" applyBorder="1"/>
    <xf numFmtId="1" fontId="37" fillId="0" borderId="12" xfId="0" applyNumberFormat="1" applyFont="1" applyBorder="1"/>
    <xf numFmtId="0" fontId="37" fillId="0" borderId="12" xfId="0" applyFont="1" applyBorder="1"/>
    <xf numFmtId="167" fontId="37" fillId="0" borderId="12" xfId="6" applyNumberFormat="1" applyFont="1" applyFill="1" applyBorder="1"/>
    <xf numFmtId="0" fontId="37" fillId="0" borderId="12" xfId="0" applyFont="1" applyBorder="1" applyAlignment="1">
      <alignment horizontal="left" vertical="top"/>
    </xf>
    <xf numFmtId="0" fontId="37" fillId="0" borderId="12" xfId="0" applyFont="1" applyBorder="1" applyAlignment="1">
      <alignment horizontal="left" vertical="top" wrapText="1"/>
    </xf>
    <xf numFmtId="0" fontId="37" fillId="0" borderId="12" xfId="4" applyFont="1" applyBorder="1" applyAlignment="1">
      <alignment horizontal="left"/>
    </xf>
    <xf numFmtId="0" fontId="37" fillId="0" borderId="12" xfId="0" applyFont="1" applyBorder="1" applyAlignment="1">
      <alignment horizontal="left"/>
    </xf>
    <xf numFmtId="0" fontId="39" fillId="0" borderId="12" xfId="0" applyFont="1" applyBorder="1" applyAlignment="1">
      <alignment horizontal="left" vertical="center" wrapText="1"/>
    </xf>
    <xf numFmtId="0" fontId="37" fillId="0" borderId="12" xfId="0" applyFont="1" applyBorder="1" applyAlignment="1">
      <alignment wrapText="1"/>
    </xf>
    <xf numFmtId="1" fontId="38" fillId="0" borderId="12" xfId="6" applyNumberFormat="1" applyFont="1" applyFill="1" applyBorder="1" applyAlignment="1">
      <alignment horizontal="right" vertical="center" wrapText="1"/>
    </xf>
    <xf numFmtId="167" fontId="38" fillId="0" borderId="12" xfId="6" applyNumberFormat="1" applyFont="1" applyFill="1" applyBorder="1" applyAlignment="1">
      <alignment horizontal="right" vertical="center" wrapText="1"/>
    </xf>
    <xf numFmtId="0" fontId="38" fillId="0" borderId="12" xfId="0" applyFont="1" applyBorder="1" applyAlignment="1">
      <alignment horizontal="left" vertical="center" wrapText="1"/>
    </xf>
    <xf numFmtId="1" fontId="38" fillId="0" borderId="12" xfId="6" applyNumberFormat="1" applyFont="1" applyFill="1" applyBorder="1" applyAlignment="1">
      <alignment vertical="center" wrapText="1"/>
    </xf>
    <xf numFmtId="167" fontId="38" fillId="0" borderId="12" xfId="6" applyNumberFormat="1" applyFont="1" applyFill="1" applyBorder="1" applyAlignment="1">
      <alignment vertical="center" wrapText="1"/>
    </xf>
    <xf numFmtId="0" fontId="37" fillId="0" borderId="12" xfId="0" applyFont="1" applyBorder="1" applyAlignment="1">
      <alignment vertical="center"/>
    </xf>
    <xf numFmtId="0" fontId="37" fillId="0" borderId="12" xfId="0" applyFont="1" applyBorder="1" applyAlignment="1">
      <alignment vertical="center" wrapText="1"/>
    </xf>
    <xf numFmtId="1" fontId="37" fillId="0" borderId="12" xfId="0" applyNumberFormat="1" applyFont="1" applyBorder="1" applyAlignment="1">
      <alignment vertical="center"/>
    </xf>
    <xf numFmtId="167" fontId="37" fillId="0" borderId="12" xfId="6" applyNumberFormat="1" applyFont="1" applyFill="1" applyBorder="1" applyAlignment="1">
      <alignment vertical="center"/>
    </xf>
    <xf numFmtId="1" fontId="38" fillId="0" borderId="12" xfId="6" applyNumberFormat="1" applyFont="1" applyFill="1" applyBorder="1" applyAlignment="1">
      <alignment horizontal="center" vertical="center" wrapText="1"/>
    </xf>
    <xf numFmtId="167" fontId="38" fillId="0" borderId="12" xfId="6" applyNumberFormat="1" applyFont="1" applyFill="1" applyBorder="1" applyAlignment="1">
      <alignment horizontal="center" vertical="center" wrapText="1"/>
    </xf>
    <xf numFmtId="0" fontId="37" fillId="0" borderId="12" xfId="4" applyFont="1" applyBorder="1" applyAlignment="1">
      <alignment horizontal="center"/>
    </xf>
    <xf numFmtId="0" fontId="37" fillId="0" borderId="12" xfId="0" applyFont="1" applyBorder="1" applyAlignment="1">
      <alignment horizontal="center"/>
    </xf>
    <xf numFmtId="0" fontId="38" fillId="0" borderId="12" xfId="0" applyFont="1" applyBorder="1" applyAlignment="1">
      <alignment horizontal="center" vertical="center" wrapText="1"/>
    </xf>
    <xf numFmtId="0" fontId="37" fillId="0" borderId="12" xfId="0" applyFont="1" applyBorder="1" applyAlignment="1">
      <alignment horizontal="center" vertical="center"/>
    </xf>
    <xf numFmtId="0" fontId="37" fillId="0" borderId="12" xfId="0" applyFont="1" applyBorder="1" applyAlignment="1">
      <alignment horizontal="left" vertical="center"/>
    </xf>
    <xf numFmtId="0" fontId="38" fillId="0" borderId="12" xfId="0" applyFont="1" applyBorder="1" applyAlignment="1">
      <alignment horizontal="right" vertical="center" wrapText="1"/>
    </xf>
    <xf numFmtId="0" fontId="38" fillId="0" borderId="12" xfId="9" applyFont="1" applyBorder="1" applyAlignment="1">
      <alignment horizontal="right" vertical="center" wrapText="1"/>
    </xf>
    <xf numFmtId="49" fontId="38" fillId="0" borderId="12" xfId="0" applyNumberFormat="1" applyFont="1" applyBorder="1" applyAlignment="1">
      <alignment vertical="center" wrapText="1"/>
    </xf>
    <xf numFmtId="49" fontId="38" fillId="0" borderId="12" xfId="0" applyNumberFormat="1" applyFont="1" applyBorder="1" applyAlignment="1">
      <alignment horizontal="center" vertical="center" wrapText="1"/>
    </xf>
    <xf numFmtId="0" fontId="37" fillId="0" borderId="4" xfId="0" applyFont="1" applyBorder="1" applyAlignment="1">
      <alignment horizontal="left" vertical="top" wrapText="1"/>
    </xf>
    <xf numFmtId="0" fontId="1" fillId="0" borderId="12" xfId="0" applyFont="1" applyBorder="1"/>
    <xf numFmtId="0" fontId="38" fillId="0" borderId="12" xfId="0" applyFont="1" applyBorder="1" applyAlignment="1">
      <alignment wrapText="1"/>
    </xf>
    <xf numFmtId="0" fontId="39" fillId="9" borderId="12" xfId="0" applyFont="1" applyFill="1" applyBorder="1" applyAlignment="1">
      <alignment vertical="center" wrapText="1"/>
    </xf>
    <xf numFmtId="2" fontId="37" fillId="0" borderId="12" xfId="0" applyNumberFormat="1" applyFont="1" applyBorder="1"/>
    <xf numFmtId="1" fontId="37" fillId="0" borderId="12" xfId="0" applyNumberFormat="1" applyFont="1" applyBorder="1" applyAlignment="1">
      <alignment wrapText="1"/>
    </xf>
    <xf numFmtId="0" fontId="39" fillId="0" borderId="12" xfId="0" applyFont="1" applyBorder="1" applyAlignment="1">
      <alignment wrapText="1"/>
    </xf>
    <xf numFmtId="1" fontId="38" fillId="0" borderId="12" xfId="0" applyNumberFormat="1" applyFont="1" applyBorder="1" applyAlignment="1">
      <alignment horizontal="right" wrapText="1"/>
    </xf>
    <xf numFmtId="0" fontId="38" fillId="0" borderId="12" xfId="0" applyFont="1" applyBorder="1" applyAlignment="1">
      <alignment horizontal="center" wrapText="1"/>
    </xf>
    <xf numFmtId="49" fontId="38" fillId="0" borderId="12" xfId="0" applyNumberFormat="1" applyFont="1" applyBorder="1" applyAlignment="1">
      <alignment wrapText="1"/>
    </xf>
    <xf numFmtId="0" fontId="38" fillId="0" borderId="12" xfId="0" applyFont="1" applyBorder="1" applyAlignment="1">
      <alignment horizontal="right" wrapText="1"/>
    </xf>
    <xf numFmtId="0" fontId="10" fillId="0" borderId="2" xfId="4" applyAlignment="1">
      <alignment horizontal="center" vertical="center"/>
    </xf>
    <xf numFmtId="43" fontId="37" fillId="0" borderId="12" xfId="6" applyFont="1" applyBorder="1"/>
    <xf numFmtId="43" fontId="37" fillId="0" borderId="12" xfId="0" applyNumberFormat="1" applyFont="1" applyBorder="1" applyAlignment="1">
      <alignment horizontal="left" vertical="top" wrapText="1"/>
    </xf>
    <xf numFmtId="0" fontId="1" fillId="0" borderId="0" xfId="0" applyFont="1" applyAlignment="1">
      <alignment horizontal="center"/>
    </xf>
    <xf numFmtId="0" fontId="3" fillId="0" borderId="0" xfId="1" applyAlignment="1">
      <alignment horizontal="left"/>
    </xf>
    <xf numFmtId="0" fontId="1" fillId="0" borderId="4" xfId="0" applyFont="1" applyBorder="1" applyAlignment="1">
      <alignment horizontal="centerContinuous" vertical="center"/>
    </xf>
    <xf numFmtId="0" fontId="1" fillId="0" borderId="5" xfId="0" applyFont="1" applyBorder="1" applyAlignment="1">
      <alignment horizontal="centerContinuous" vertical="center"/>
    </xf>
    <xf numFmtId="0" fontId="8" fillId="0" borderId="2" xfId="0" applyFont="1" applyBorder="1" applyAlignment="1">
      <alignment horizontal="center" vertical="center" wrapText="1"/>
    </xf>
    <xf numFmtId="0" fontId="1" fillId="0" borderId="5" xfId="3" applyFont="1" applyBorder="1" applyAlignment="1">
      <alignment horizontal="centerContinuous" vertical="center"/>
    </xf>
    <xf numFmtId="0" fontId="1" fillId="0" borderId="3" xfId="3" applyFont="1" applyAlignment="1">
      <alignment horizontal="centerContinuous" vertical="center"/>
    </xf>
    <xf numFmtId="0" fontId="8" fillId="0" borderId="6" xfId="0" applyFont="1" applyBorder="1" applyAlignment="1">
      <alignment horizontal="center" vertical="center" wrapText="1"/>
    </xf>
    <xf numFmtId="0" fontId="10" fillId="0" borderId="1" xfId="3" applyBorder="1" applyAlignment="1">
      <alignment horizontal="center" vertical="center" wrapText="1"/>
    </xf>
    <xf numFmtId="0" fontId="1" fillId="0" borderId="1" xfId="3" applyFont="1" applyBorder="1" applyAlignment="1">
      <alignment horizontal="center" vertical="center"/>
    </xf>
    <xf numFmtId="0" fontId="1" fillId="0" borderId="1" xfId="3" applyFont="1" applyBorder="1" applyAlignment="1">
      <alignment horizontal="center" vertical="center" wrapText="1"/>
    </xf>
    <xf numFmtId="0" fontId="8" fillId="0" borderId="7" xfId="0" applyFont="1" applyBorder="1" applyAlignment="1">
      <alignment horizontal="center" vertical="center" wrapText="1"/>
    </xf>
    <xf numFmtId="49" fontId="28" fillId="0" borderId="12" xfId="6" applyNumberFormat="1" applyFont="1" applyFill="1" applyBorder="1" applyAlignment="1">
      <alignment vertical="center" wrapText="1"/>
    </xf>
    <xf numFmtId="49" fontId="28" fillId="0" borderId="12" xfId="6" applyNumberFormat="1" applyFont="1" applyFill="1" applyBorder="1" applyAlignment="1">
      <alignment vertical="center"/>
    </xf>
    <xf numFmtId="43" fontId="28" fillId="0" borderId="12" xfId="6" applyFont="1" applyFill="1" applyBorder="1" applyAlignment="1">
      <alignment vertical="center" wrapText="1"/>
    </xf>
    <xf numFmtId="43" fontId="1" fillId="0" borderId="1" xfId="0" applyNumberFormat="1" applyFont="1" applyBorder="1" applyAlignment="1">
      <alignment horizontal="left" vertical="top"/>
    </xf>
    <xf numFmtId="43" fontId="1" fillId="0" borderId="1" xfId="0" applyNumberFormat="1" applyFont="1" applyBorder="1"/>
    <xf numFmtId="3" fontId="1" fillId="0" borderId="2" xfId="3" applyNumberFormat="1" applyFont="1" applyBorder="1" applyAlignment="1">
      <alignment horizontal="center" vertical="top"/>
    </xf>
    <xf numFmtId="43" fontId="28" fillId="0" borderId="12" xfId="6" applyFont="1" applyFill="1" applyBorder="1" applyAlignment="1">
      <alignment horizontal="center" vertical="center" wrapText="1"/>
    </xf>
    <xf numFmtId="49" fontId="28" fillId="0" borderId="12" xfId="6" applyNumberFormat="1" applyFont="1" applyFill="1" applyBorder="1" applyAlignment="1">
      <alignment horizontal="center" vertical="center" wrapText="1"/>
    </xf>
    <xf numFmtId="43" fontId="29" fillId="0" borderId="12" xfId="6" applyFont="1" applyFill="1" applyBorder="1" applyAlignment="1">
      <alignment horizontal="center" vertical="center" wrapText="1"/>
    </xf>
    <xf numFmtId="0" fontId="28" fillId="0" borderId="12" xfId="6" applyNumberFormat="1" applyFont="1" applyFill="1" applyBorder="1" applyAlignment="1">
      <alignment vertical="center" wrapText="1"/>
    </xf>
    <xf numFmtId="0" fontId="1" fillId="0" borderId="1" xfId="0" applyFont="1" applyBorder="1"/>
    <xf numFmtId="49" fontId="28" fillId="0" borderId="12" xfId="6" applyNumberFormat="1" applyFont="1" applyFill="1" applyBorder="1"/>
    <xf numFmtId="49" fontId="28" fillId="0" borderId="12" xfId="6" applyNumberFormat="1" applyFont="1" applyFill="1" applyBorder="1" applyAlignment="1"/>
    <xf numFmtId="43" fontId="28" fillId="0" borderId="12" xfId="6" applyFont="1" applyFill="1" applyBorder="1"/>
    <xf numFmtId="43" fontId="1" fillId="0" borderId="3" xfId="0" applyNumberFormat="1" applyFont="1" applyBorder="1"/>
    <xf numFmtId="3" fontId="1" fillId="0" borderId="12" xfId="3" applyNumberFormat="1" applyFont="1" applyBorder="1" applyAlignment="1">
      <alignment horizontal="center" vertical="top"/>
    </xf>
    <xf numFmtId="49" fontId="28" fillId="0" borderId="12" xfId="6" applyNumberFormat="1" applyFont="1" applyFill="1" applyBorder="1" applyAlignment="1">
      <alignment horizontal="center"/>
    </xf>
    <xf numFmtId="43" fontId="28" fillId="0" borderId="12" xfId="6" applyFont="1" applyFill="1" applyBorder="1" applyAlignment="1">
      <alignment horizontal="center"/>
    </xf>
    <xf numFmtId="0" fontId="28" fillId="0" borderId="12" xfId="6" applyNumberFormat="1" applyFont="1" applyFill="1" applyBorder="1" applyAlignment="1"/>
    <xf numFmtId="43" fontId="28" fillId="0" borderId="12" xfId="6" applyFont="1" applyFill="1" applyBorder="1" applyAlignment="1"/>
    <xf numFmtId="0" fontId="12" fillId="0" borderId="0" xfId="0" applyFont="1" applyAlignment="1">
      <alignment vertical="center"/>
    </xf>
    <xf numFmtId="0" fontId="1" fillId="0" borderId="0" xfId="0" applyFont="1" applyAlignment="1">
      <alignment vertical="center"/>
    </xf>
    <xf numFmtId="49" fontId="29" fillId="0" borderId="12" xfId="6" applyNumberFormat="1" applyFont="1" applyFill="1" applyBorder="1" applyAlignment="1">
      <alignment vertical="center" wrapText="1"/>
    </xf>
    <xf numFmtId="49" fontId="29" fillId="0" borderId="12" xfId="6" applyNumberFormat="1" applyFont="1" applyFill="1" applyBorder="1" applyAlignment="1">
      <alignment vertical="center"/>
    </xf>
    <xf numFmtId="43" fontId="29" fillId="0" borderId="12" xfId="6" applyFont="1" applyFill="1" applyBorder="1" applyAlignment="1">
      <alignment vertical="center" wrapText="1"/>
    </xf>
    <xf numFmtId="49" fontId="29" fillId="0" borderId="12" xfId="6" applyNumberFormat="1" applyFont="1" applyFill="1" applyBorder="1" applyAlignment="1">
      <alignment horizontal="center" vertical="center" wrapText="1"/>
    </xf>
    <xf numFmtId="0" fontId="29" fillId="0" borderId="12" xfId="6" applyNumberFormat="1" applyFont="1" applyFill="1" applyBorder="1" applyAlignment="1">
      <alignment vertical="center" wrapText="1"/>
    </xf>
    <xf numFmtId="0" fontId="29" fillId="0" borderId="12" xfId="6" applyNumberFormat="1" applyFont="1" applyFill="1" applyBorder="1" applyAlignment="1">
      <alignment vertical="top" wrapText="1" readingOrder="1"/>
    </xf>
    <xf numFmtId="49" fontId="29" fillId="0" borderId="12" xfId="6" applyNumberFormat="1" applyFont="1" applyFill="1" applyBorder="1" applyAlignment="1">
      <alignment horizontal="left" vertical="center"/>
    </xf>
    <xf numFmtId="43" fontId="29" fillId="0" borderId="12" xfId="6" applyFont="1" applyFill="1" applyBorder="1" applyAlignment="1">
      <alignment horizontal="right" vertical="center" wrapText="1"/>
    </xf>
    <xf numFmtId="49" fontId="28" fillId="0" borderId="12" xfId="6" applyNumberFormat="1" applyFont="1" applyFill="1" applyBorder="1" applyAlignment="1">
      <alignment horizontal="left" vertical="center" wrapText="1"/>
    </xf>
    <xf numFmtId="49" fontId="28" fillId="0" borderId="12" xfId="6" applyNumberFormat="1" applyFont="1" applyFill="1" applyBorder="1" applyAlignment="1">
      <alignment horizontal="left" vertical="center"/>
    </xf>
    <xf numFmtId="43" fontId="28" fillId="0" borderId="12" xfId="6" applyFont="1" applyFill="1" applyBorder="1" applyAlignment="1">
      <alignment horizontal="left" vertical="center" wrapText="1"/>
    </xf>
    <xf numFmtId="43" fontId="30" fillId="0" borderId="12" xfId="6" applyFont="1" applyFill="1" applyBorder="1" applyAlignment="1">
      <alignment vertical="center" wrapText="1"/>
    </xf>
    <xf numFmtId="0" fontId="2" fillId="0" borderId="0" xfId="0" applyFont="1" applyAlignment="1">
      <alignment horizontal="left" vertical="center" indent="7"/>
    </xf>
    <xf numFmtId="43" fontId="29" fillId="0" borderId="12" xfId="6" applyFont="1" applyFill="1" applyBorder="1" applyAlignment="1">
      <alignment horizontal="left" vertical="center" wrapText="1"/>
    </xf>
    <xf numFmtId="0" fontId="13" fillId="0" borderId="0" xfId="0" applyFont="1" applyAlignment="1">
      <alignment vertical="center"/>
    </xf>
    <xf numFmtId="49" fontId="29" fillId="0" borderId="12" xfId="6" applyNumberFormat="1" applyFont="1" applyFill="1" applyBorder="1" applyAlignment="1">
      <alignment vertical="center" readingOrder="1"/>
    </xf>
    <xf numFmtId="43" fontId="28" fillId="0" borderId="0" xfId="6" applyFont="1" applyFill="1" applyBorder="1" applyAlignment="1">
      <alignment vertical="center" wrapText="1"/>
    </xf>
    <xf numFmtId="43" fontId="28" fillId="0" borderId="12" xfId="6" applyFont="1" applyFill="1" applyBorder="1" applyAlignment="1">
      <alignment vertical="center"/>
    </xf>
    <xf numFmtId="0" fontId="1" fillId="0" borderId="12" xfId="0" applyFont="1" applyBorder="1" applyAlignment="1">
      <alignment horizontal="center" vertical="top" wrapText="1"/>
    </xf>
    <xf numFmtId="43" fontId="28" fillId="0" borderId="12" xfId="6" applyFont="1" applyFill="1" applyBorder="1" applyAlignment="1">
      <alignment horizontal="center" vertical="center"/>
    </xf>
    <xf numFmtId="49" fontId="28" fillId="0" borderId="12" xfId="6" applyNumberFormat="1" applyFont="1" applyFill="1" applyBorder="1" applyAlignment="1">
      <alignment horizontal="center" vertical="center"/>
    </xf>
    <xf numFmtId="0" fontId="28" fillId="0" borderId="12" xfId="6" applyNumberFormat="1" applyFont="1" applyFill="1" applyBorder="1" applyAlignment="1">
      <alignment vertical="center"/>
    </xf>
    <xf numFmtId="0" fontId="1" fillId="0" borderId="12" xfId="0" applyFont="1" applyBorder="1" applyAlignment="1">
      <alignment horizontal="center"/>
    </xf>
    <xf numFmtId="0" fontId="37" fillId="0" borderId="1" xfId="0" applyFont="1" applyBorder="1" applyAlignment="1">
      <alignment horizontal="left" vertical="top" wrapText="1"/>
    </xf>
    <xf numFmtId="49" fontId="37" fillId="0" borderId="12" xfId="0" applyNumberFormat="1" applyFont="1" applyBorder="1" applyAlignment="1">
      <alignment wrapText="1"/>
    </xf>
    <xf numFmtId="1" fontId="37" fillId="0" borderId="12" xfId="7" applyNumberFormat="1" applyFont="1" applyFill="1" applyBorder="1" applyAlignment="1">
      <alignment wrapText="1"/>
    </xf>
    <xf numFmtId="0" fontId="37" fillId="0" borderId="12" xfId="0" applyFont="1" applyBorder="1" applyAlignment="1">
      <alignment horizontal="center" vertical="center" wrapText="1"/>
    </xf>
    <xf numFmtId="0" fontId="1" fillId="0" borderId="2" xfId="0" applyFont="1" applyBorder="1"/>
    <xf numFmtId="0" fontId="1" fillId="0" borderId="5" xfId="0" applyFont="1" applyBorder="1" applyAlignment="1">
      <alignment horizontal="left" vertical="top"/>
    </xf>
    <xf numFmtId="0" fontId="1" fillId="0" borderId="3" xfId="0" applyFont="1" applyBorder="1" applyAlignment="1">
      <alignment horizontal="left"/>
    </xf>
    <xf numFmtId="0" fontId="1" fillId="0" borderId="3" xfId="0" applyFont="1" applyBorder="1" applyAlignment="1">
      <alignment horizontal="left" vertical="top"/>
    </xf>
    <xf numFmtId="0" fontId="1" fillId="0" borderId="3" xfId="0" applyFont="1" applyBorder="1"/>
    <xf numFmtId="0" fontId="1" fillId="0" borderId="5" xfId="0" applyFont="1" applyBorder="1"/>
    <xf numFmtId="0" fontId="1" fillId="0" borderId="8" xfId="0" applyFont="1" applyBorder="1"/>
    <xf numFmtId="0" fontId="1" fillId="0" borderId="9" xfId="0" applyFont="1" applyBorder="1"/>
    <xf numFmtId="0" fontId="1" fillId="0" borderId="12" xfId="0" applyFont="1" applyBorder="1" applyAlignment="1">
      <alignment vertical="center" wrapText="1"/>
    </xf>
    <xf numFmtId="0" fontId="1" fillId="0" borderId="12" xfId="0" applyFont="1" applyBorder="1" applyAlignment="1">
      <alignment horizontal="left" vertical="center" wrapText="1"/>
    </xf>
    <xf numFmtId="0" fontId="41" fillId="0" borderId="12" xfId="0" applyFont="1" applyBorder="1"/>
    <xf numFmtId="0" fontId="37" fillId="6" borderId="12" xfId="0" applyFont="1" applyFill="1" applyBorder="1" applyAlignment="1">
      <alignment horizontal="left" vertical="center" wrapText="1"/>
    </xf>
    <xf numFmtId="0" fontId="1" fillId="0" borderId="12" xfId="0" applyFont="1" applyBorder="1" applyAlignment="1">
      <alignment horizontal="left" vertical="center" wrapText="1"/>
    </xf>
    <xf numFmtId="1" fontId="33" fillId="0" borderId="0" xfId="6" applyNumberFormat="1" applyFont="1" applyFill="1" applyBorder="1" applyAlignment="1">
      <alignment horizontal="center" vertical="center" wrapText="1"/>
    </xf>
    <xf numFmtId="49" fontId="9" fillId="0" borderId="0" xfId="2" applyNumberFormat="1" applyAlignment="1">
      <alignment horizontal="left"/>
    </xf>
    <xf numFmtId="49" fontId="9" fillId="3" borderId="0" xfId="2" applyNumberFormat="1" applyFill="1" applyAlignment="1">
      <alignment horizontal="left"/>
    </xf>
    <xf numFmtId="49" fontId="1" fillId="4" borderId="0" xfId="2" applyNumberFormat="1" applyFont="1" applyFill="1" applyAlignment="1">
      <alignment horizontal="left"/>
    </xf>
    <xf numFmtId="49" fontId="1" fillId="3" borderId="0" xfId="2" applyNumberFormat="1" applyFont="1" applyFill="1" applyAlignment="1">
      <alignment horizontal="left"/>
    </xf>
    <xf numFmtId="49" fontId="7" fillId="3" borderId="0" xfId="2" applyNumberFormat="1" applyFont="1" applyFill="1" applyAlignment="1">
      <alignment horizontal="left"/>
    </xf>
    <xf numFmtId="49" fontId="11" fillId="0" borderId="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37" fillId="0" borderId="12" xfId="4" applyNumberFormat="1" applyFont="1" applyBorder="1"/>
    <xf numFmtId="49" fontId="37" fillId="0" borderId="12" xfId="0" applyNumberFormat="1" applyFont="1" applyBorder="1"/>
    <xf numFmtId="49" fontId="38" fillId="0" borderId="12" xfId="0" applyNumberFormat="1" applyFont="1" applyBorder="1" applyAlignment="1">
      <alignment vertical="center"/>
    </xf>
    <xf numFmtId="49" fontId="38" fillId="0" borderId="12" xfId="0" applyNumberFormat="1" applyFont="1" applyBorder="1" applyAlignment="1">
      <alignment horizontal="left" vertical="center"/>
    </xf>
    <xf numFmtId="49" fontId="37" fillId="0" borderId="12" xfId="0" applyNumberFormat="1" applyFont="1" applyBorder="1" applyAlignment="1">
      <alignment vertical="center" wrapText="1"/>
    </xf>
    <xf numFmtId="49" fontId="37" fillId="0" borderId="12" xfId="0" applyNumberFormat="1" applyFont="1" applyBorder="1" applyAlignment="1">
      <alignment vertical="center"/>
    </xf>
    <xf numFmtId="49" fontId="0" fillId="0" borderId="0" xfId="0" applyNumberFormat="1"/>
    <xf numFmtId="49" fontId="1" fillId="0" borderId="0" xfId="0" applyNumberFormat="1" applyFont="1"/>
    <xf numFmtId="49" fontId="1" fillId="0" borderId="0" xfId="2" applyNumberFormat="1" applyFont="1" applyAlignment="1">
      <alignment horizontal="left"/>
    </xf>
    <xf numFmtId="49" fontId="7" fillId="0" borderId="0" xfId="2" applyNumberFormat="1" applyFont="1" applyAlignment="1">
      <alignment horizontal="left"/>
    </xf>
    <xf numFmtId="49" fontId="11" fillId="0" borderId="7"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0" fillId="6" borderId="12" xfId="0" applyNumberFormat="1" applyFill="1" applyBorder="1" applyAlignment="1">
      <alignment wrapText="1"/>
    </xf>
    <xf numFmtId="49" fontId="33" fillId="6" borderId="12" xfId="0" applyNumberFormat="1" applyFont="1" applyFill="1" applyBorder="1" applyAlignment="1">
      <alignment wrapText="1"/>
    </xf>
    <xf numFmtId="49" fontId="33" fillId="6" borderId="12" xfId="0" applyNumberFormat="1" applyFont="1" applyFill="1" applyBorder="1" applyAlignment="1">
      <alignment vertical="center" wrapText="1"/>
    </xf>
    <xf numFmtId="49" fontId="0" fillId="6" borderId="12" xfId="0" applyNumberFormat="1" applyFill="1" applyBorder="1" applyAlignment="1">
      <alignment vertical="center" wrapText="1"/>
    </xf>
    <xf numFmtId="49" fontId="0" fillId="6" borderId="12" xfId="0" applyNumberFormat="1" applyFill="1" applyBorder="1"/>
  </cellXfs>
  <cellStyles count="10">
    <cellStyle name="Comma" xfId="6" builtinId="3"/>
    <cellStyle name="Comma 2" xfId="7" xr:uid="{B13BC915-796D-4C8F-A5E3-F0D721AD18F3}"/>
    <cellStyle name="Headline" xfId="2" xr:uid="{00000000-0005-0000-0000-000002000000}"/>
    <cellStyle name="Hyperlink" xfId="1" xr:uid="{00000000-0005-0000-0000-000001000000}"/>
    <cellStyle name="Normal" xfId="0" builtinId="0" customBuiltin="1"/>
    <cellStyle name="Normal 2" xfId="4" xr:uid="{00000000-0005-0000-0000-000004000000}"/>
    <cellStyle name="Normal 2 2" xfId="3" xr:uid="{00000000-0005-0000-0000-000003000000}"/>
    <cellStyle name="Normal 3 4" xfId="9" xr:uid="{C6C0110D-3109-4DBE-BCAF-317266073F1D}"/>
    <cellStyle name="Standaard 15 2" xfId="8" xr:uid="{F66B6031-151C-4BF7-B69D-B354E4A2AD08}"/>
    <cellStyle name="Обычный_CRF2002 (1)"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showGridLines="0" zoomScale="115" workbookViewId="0">
      <selection activeCell="A7" sqref="A7"/>
    </sheetView>
  </sheetViews>
  <sheetFormatPr defaultColWidth="8.7265625" defaultRowHeight="12" customHeight="1" x14ac:dyDescent="0.25"/>
  <cols>
    <col min="1" max="1" width="10.1796875" style="1" customWidth="1"/>
    <col min="2" max="2" width="3.26953125" style="1" customWidth="1"/>
    <col min="3" max="3" width="104.453125" style="1" customWidth="1"/>
    <col min="4" max="4" width="18.1796875" style="1" customWidth="1"/>
    <col min="5" max="5" width="8.7265625" style="1" customWidth="1"/>
    <col min="6" max="6" width="3.453125" style="1" customWidth="1"/>
    <col min="7" max="7" width="8.7265625" style="1" customWidth="1"/>
    <col min="8" max="16384" width="8.7265625" style="1"/>
  </cols>
  <sheetData>
    <row r="1" spans="1:7" ht="11.5" x14ac:dyDescent="0.25">
      <c r="A1" s="2" t="s">
        <v>0</v>
      </c>
    </row>
    <row r="3" spans="1:7" ht="11.5" x14ac:dyDescent="0.25">
      <c r="A3" s="3" t="s">
        <v>1</v>
      </c>
    </row>
    <row r="4" spans="1:7" ht="11.5" x14ac:dyDescent="0.25">
      <c r="A4" s="3"/>
    </row>
    <row r="5" spans="1:7" ht="11.5" x14ac:dyDescent="0.25">
      <c r="A5" s="4" t="s">
        <v>2</v>
      </c>
      <c r="D5" s="2" t="s">
        <v>3</v>
      </c>
      <c r="E5" s="2" t="s">
        <v>4</v>
      </c>
      <c r="G5" s="2" t="s">
        <v>5</v>
      </c>
    </row>
    <row r="6" spans="1:7" ht="11.5" x14ac:dyDescent="0.25">
      <c r="A6" s="4" t="s">
        <v>6</v>
      </c>
    </row>
    <row r="7" spans="1:7" ht="14.15" customHeight="1" x14ac:dyDescent="0.3">
      <c r="A7" s="3" t="s">
        <v>7</v>
      </c>
      <c r="C7" s="5" t="s">
        <v>8</v>
      </c>
      <c r="D7" s="6" t="s">
        <v>9</v>
      </c>
      <c r="E7" s="7" t="s">
        <v>10</v>
      </c>
    </row>
    <row r="8" spans="1:7" ht="14.15" customHeight="1" x14ac:dyDescent="0.3">
      <c r="A8" s="3" t="s">
        <v>11</v>
      </c>
      <c r="C8" s="5" t="s">
        <v>12</v>
      </c>
      <c r="D8" s="6" t="s">
        <v>9</v>
      </c>
      <c r="E8" s="7" t="s">
        <v>10</v>
      </c>
    </row>
    <row r="9" spans="1:7" ht="14.15" customHeight="1" x14ac:dyDescent="0.3">
      <c r="A9" s="3" t="s">
        <v>13</v>
      </c>
      <c r="C9" s="5" t="s">
        <v>14</v>
      </c>
      <c r="D9" s="6" t="s">
        <v>9</v>
      </c>
      <c r="E9" s="7" t="s">
        <v>10</v>
      </c>
    </row>
    <row r="10" spans="1:7" ht="14.15" customHeight="1" x14ac:dyDescent="0.3">
      <c r="A10" s="3" t="s">
        <v>15</v>
      </c>
      <c r="C10" s="5" t="s">
        <v>16</v>
      </c>
      <c r="D10" s="6" t="s">
        <v>9</v>
      </c>
      <c r="E10" s="8" t="s">
        <v>10</v>
      </c>
    </row>
    <row r="11" spans="1:7" ht="14.15" customHeight="1" x14ac:dyDescent="0.3">
      <c r="A11" s="3" t="s">
        <v>17</v>
      </c>
      <c r="C11" s="5" t="s">
        <v>18</v>
      </c>
      <c r="D11" s="6" t="s">
        <v>9</v>
      </c>
      <c r="E11" s="8" t="s">
        <v>19</v>
      </c>
    </row>
    <row r="12" spans="1:7" ht="14.15" customHeight="1" x14ac:dyDescent="0.3">
      <c r="A12" s="3" t="s">
        <v>20</v>
      </c>
      <c r="C12" s="5" t="s">
        <v>21</v>
      </c>
      <c r="D12" s="6" t="s">
        <v>9</v>
      </c>
      <c r="E12" s="8" t="s">
        <v>19</v>
      </c>
    </row>
    <row r="13" spans="1:7" ht="13" customHeight="1" x14ac:dyDescent="0.25">
      <c r="A13" s="3" t="s">
        <v>22</v>
      </c>
      <c r="C13" s="9" t="s">
        <v>23</v>
      </c>
      <c r="D13" s="6" t="s">
        <v>9</v>
      </c>
      <c r="E13" s="7" t="s">
        <v>10</v>
      </c>
    </row>
    <row r="14" spans="1:7" ht="14.15" customHeight="1" x14ac:dyDescent="0.3">
      <c r="A14" s="3" t="s">
        <v>24</v>
      </c>
      <c r="C14" s="5" t="s">
        <v>25</v>
      </c>
      <c r="D14" s="6" t="s">
        <v>9</v>
      </c>
      <c r="E14" s="7" t="s">
        <v>10</v>
      </c>
    </row>
    <row r="15" spans="1:7" ht="13" customHeight="1" x14ac:dyDescent="0.3">
      <c r="A15" s="4" t="s">
        <v>26</v>
      </c>
      <c r="B15" s="4"/>
      <c r="C15" s="5"/>
      <c r="D15" s="6"/>
      <c r="E15" s="7"/>
    </row>
    <row r="16" spans="1:7" ht="13" customHeight="1" x14ac:dyDescent="0.25">
      <c r="A16" s="3" t="s">
        <v>27</v>
      </c>
      <c r="C16" s="9" t="s">
        <v>28</v>
      </c>
      <c r="D16" s="6" t="s">
        <v>9</v>
      </c>
      <c r="E16" s="7" t="s">
        <v>19</v>
      </c>
    </row>
    <row r="17" spans="1:5" ht="14.15" customHeight="1" x14ac:dyDescent="0.3">
      <c r="A17" s="3" t="s">
        <v>29</v>
      </c>
      <c r="C17" s="5" t="s">
        <v>30</v>
      </c>
      <c r="D17" s="6" t="s">
        <v>9</v>
      </c>
      <c r="E17" s="7" t="s">
        <v>19</v>
      </c>
    </row>
    <row r="18" spans="1:5" ht="14.15" customHeight="1" x14ac:dyDescent="0.3">
      <c r="A18" s="3" t="s">
        <v>31</v>
      </c>
      <c r="C18" s="5" t="s">
        <v>32</v>
      </c>
      <c r="D18" s="6" t="s">
        <v>9</v>
      </c>
      <c r="E18" s="7" t="s">
        <v>19</v>
      </c>
    </row>
    <row r="19" spans="1:5" ht="14.15" customHeight="1" x14ac:dyDescent="0.3">
      <c r="A19" s="3" t="s">
        <v>33</v>
      </c>
      <c r="C19" s="5" t="s">
        <v>34</v>
      </c>
      <c r="D19" s="6" t="s">
        <v>9</v>
      </c>
      <c r="E19" s="7" t="s">
        <v>19</v>
      </c>
    </row>
    <row r="20" spans="1:5" ht="14.15" customHeight="1" x14ac:dyDescent="0.3">
      <c r="A20" s="3" t="s">
        <v>35</v>
      </c>
      <c r="C20" s="5" t="s">
        <v>36</v>
      </c>
      <c r="D20" s="6" t="s">
        <v>9</v>
      </c>
      <c r="E20" s="7" t="s">
        <v>19</v>
      </c>
    </row>
    <row r="21" spans="1:5" ht="14.15" customHeight="1" x14ac:dyDescent="0.3">
      <c r="A21" s="3" t="s">
        <v>37</v>
      </c>
      <c r="C21" s="5" t="s">
        <v>38</v>
      </c>
      <c r="D21" s="6" t="s">
        <v>9</v>
      </c>
      <c r="E21" s="7" t="s">
        <v>19</v>
      </c>
    </row>
    <row r="22" spans="1:5" ht="28" customHeight="1" x14ac:dyDescent="0.3">
      <c r="A22" s="3" t="s">
        <v>39</v>
      </c>
      <c r="C22" s="5" t="s">
        <v>40</v>
      </c>
      <c r="D22" s="6" t="s">
        <v>9</v>
      </c>
      <c r="E22" s="7" t="s">
        <v>19</v>
      </c>
    </row>
    <row r="23" spans="1:5" ht="28" customHeight="1" x14ac:dyDescent="0.3">
      <c r="A23" s="3" t="s">
        <v>41</v>
      </c>
      <c r="C23" s="5" t="s">
        <v>42</v>
      </c>
      <c r="D23" s="6" t="s">
        <v>9</v>
      </c>
      <c r="E23" s="7" t="s">
        <v>19</v>
      </c>
    </row>
    <row r="24" spans="1:5" ht="11.5" x14ac:dyDescent="0.25">
      <c r="C24" s="10"/>
    </row>
    <row r="25" spans="1:5" ht="11.5" x14ac:dyDescent="0.25">
      <c r="A25" s="11"/>
    </row>
  </sheetData>
  <hyperlinks>
    <hyperlink ref="A3" location="'Abbreviations and acronyms'!A1" display="Abbreviations and acronyms" xr:uid="{00000000-0004-0000-0000-000000000000}"/>
    <hyperlink ref="A7" location="'Table1_20xx-3'!A1" display="Table1_20XX-3" xr:uid="{00000000-0004-0000-0000-000001000000}"/>
    <hyperlink ref="A8" location="'Table1_20xx-2'!A1" display="Table1_20XX-2" xr:uid="{00000000-0004-0000-0000-000002000000}"/>
    <hyperlink ref="A9" location="'Table2_20xx-3'!A1" display="Table2_20XX-3" xr:uid="{00000000-0004-0000-0000-000003000000}"/>
    <hyperlink ref="A10" location="'Table2_20xx-2'!A1" display="Table2_20XX-2" xr:uid="{00000000-0004-0000-0000-000004000000}"/>
    <hyperlink ref="A11" location="'Table3_20xx-3'!A1" display="Table3_20XX-3" xr:uid="{00000000-0004-0000-0000-000005000000}"/>
    <hyperlink ref="A12" location="'Table3_20xx-2'!A1" display="Table3_20XX-2" xr:uid="{00000000-0004-0000-0000-000006000000}"/>
    <hyperlink ref="A13" location="Table1_4!A1" display="Table4" xr:uid="{00000000-0004-0000-0000-000007000000}"/>
    <hyperlink ref="A14" location="Table5!A1" display="Table5" xr:uid="{00000000-0004-0000-0000-000008000000}"/>
    <hyperlink ref="A16" location="Table6!A1" display="Table6" xr:uid="{00000000-0004-0000-0000-000009000000}"/>
    <hyperlink ref="A17" location="Table7!A1" display="Table7" xr:uid="{00000000-0004-0000-0000-00000A000000}"/>
    <hyperlink ref="A18" location="Table8!A1" display="Table8" xr:uid="{00000000-0004-0000-0000-00000B000000}"/>
    <hyperlink ref="A19" location="Table9!A1" display="Table9" xr:uid="{00000000-0004-0000-0000-00000C000000}"/>
    <hyperlink ref="A20" location="Table10!A1" display="Table10" xr:uid="{00000000-0004-0000-0000-00000D000000}"/>
    <hyperlink ref="A21" location="Table11!A1" display="Table11" xr:uid="{00000000-0004-0000-0000-00000E000000}"/>
    <hyperlink ref="A22" location="Table12!A1" display="Table12" xr:uid="{00000000-0004-0000-0000-00000F000000}"/>
    <hyperlink ref="A23" location="Table13!A1" display="Table13" xr:uid="{00000000-0004-0000-0000-000010000000}"/>
  </hyperlinks>
  <pageMargins left="0.7" right="0.7" top="0.75" bottom="0.75" header="0.3" footer="0.3"/>
  <pageSetup orientation="portrait" horizontalDpi="4294967293" verticalDpi="4294967293"/>
  <ignoredErrors>
    <ignoredError sqref="A1:G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25"/>
  <sheetViews>
    <sheetView showGridLines="0" topLeftCell="A13" zoomScale="115" workbookViewId="0">
      <selection activeCell="G7" sqref="G7"/>
    </sheetView>
  </sheetViews>
  <sheetFormatPr defaultColWidth="8.7265625" defaultRowHeight="12" customHeight="1" x14ac:dyDescent="0.25"/>
  <cols>
    <col min="1" max="1" width="2.81640625" style="1" customWidth="1"/>
    <col min="2" max="5" width="22.453125" style="1" customWidth="1"/>
    <col min="6" max="6" width="16.1796875" style="1" customWidth="1"/>
    <col min="7" max="7" width="27.1796875" style="1" customWidth="1"/>
    <col min="8" max="8" width="8.7265625" style="1" customWidth="1"/>
    <col min="9" max="16384" width="8.7265625" style="1"/>
  </cols>
  <sheetData>
    <row r="1" spans="2:15" ht="16" customHeight="1" x14ac:dyDescent="0.3">
      <c r="B1" s="17" t="s">
        <v>164</v>
      </c>
      <c r="C1" s="17"/>
      <c r="D1" s="17"/>
      <c r="E1" s="17"/>
      <c r="F1" s="17"/>
      <c r="G1" s="17"/>
      <c r="I1" s="67"/>
      <c r="J1" s="67"/>
      <c r="K1" s="68"/>
      <c r="L1" s="68"/>
      <c r="N1" s="69"/>
      <c r="O1" s="67"/>
    </row>
    <row r="2" spans="2:15" ht="18" customHeight="1" x14ac:dyDescent="0.3">
      <c r="B2" s="17" t="s">
        <v>165</v>
      </c>
      <c r="C2" s="17"/>
      <c r="D2" s="17"/>
      <c r="E2" s="17"/>
      <c r="F2" s="17"/>
      <c r="G2" s="17"/>
    </row>
    <row r="3" spans="2:15" ht="11.5" x14ac:dyDescent="0.25">
      <c r="B3" s="82"/>
      <c r="C3" s="82"/>
      <c r="D3" s="82"/>
      <c r="E3" s="82"/>
      <c r="F3" s="82"/>
      <c r="G3" s="82"/>
    </row>
    <row r="4" spans="2:15" ht="11.5" x14ac:dyDescent="0.25">
      <c r="B4" s="25" t="s">
        <v>97</v>
      </c>
      <c r="C4" s="25"/>
      <c r="D4" s="83"/>
      <c r="E4" s="25"/>
      <c r="F4" s="25"/>
      <c r="G4" s="25"/>
    </row>
    <row r="5" spans="2:15" ht="11.5" x14ac:dyDescent="0.25">
      <c r="B5" s="25"/>
      <c r="C5" s="25"/>
      <c r="D5" s="25"/>
      <c r="E5" s="25"/>
      <c r="F5" s="25"/>
      <c r="G5" s="25"/>
    </row>
    <row r="6" spans="2:15" ht="27" customHeight="1" x14ac:dyDescent="0.25">
      <c r="B6" s="77" t="s">
        <v>166</v>
      </c>
      <c r="C6" s="74" t="s">
        <v>155</v>
      </c>
      <c r="D6" s="84" t="s">
        <v>156</v>
      </c>
      <c r="E6" s="76" t="s">
        <v>157</v>
      </c>
      <c r="F6" s="75" t="s">
        <v>161</v>
      </c>
      <c r="G6" s="75" t="s">
        <v>167</v>
      </c>
    </row>
    <row r="7" spans="2:15" ht="11.5" x14ac:dyDescent="0.25">
      <c r="B7" s="195" t="s">
        <v>1784</v>
      </c>
      <c r="C7" s="195" t="s">
        <v>238</v>
      </c>
      <c r="D7" s="195" t="s">
        <v>1785</v>
      </c>
      <c r="E7" s="195" t="s">
        <v>503</v>
      </c>
      <c r="F7" s="238" t="s">
        <v>1770</v>
      </c>
      <c r="G7" s="238" t="s">
        <v>1795</v>
      </c>
      <c r="H7" s="239"/>
    </row>
    <row r="8" spans="2:15" ht="11.5" x14ac:dyDescent="0.25">
      <c r="B8" s="234" t="s">
        <v>1786</v>
      </c>
      <c r="C8" s="234" t="s">
        <v>1787</v>
      </c>
      <c r="D8" s="234" t="s">
        <v>1788</v>
      </c>
      <c r="E8" s="234" t="s">
        <v>503</v>
      </c>
      <c r="F8" s="240" t="s">
        <v>1770</v>
      </c>
      <c r="G8" s="240" t="s">
        <v>1795</v>
      </c>
      <c r="H8" s="241"/>
    </row>
    <row r="9" spans="2:15" ht="103.5" x14ac:dyDescent="0.25">
      <c r="B9" s="242" t="s">
        <v>1789</v>
      </c>
      <c r="C9" s="242" t="s">
        <v>1790</v>
      </c>
      <c r="D9" s="242" t="s">
        <v>1791</v>
      </c>
      <c r="E9" s="160" t="s">
        <v>503</v>
      </c>
      <c r="F9" s="242" t="s">
        <v>1770</v>
      </c>
      <c r="G9" s="246" t="s">
        <v>1792</v>
      </c>
      <c r="H9" s="246"/>
    </row>
    <row r="10" spans="2:15" ht="34.5" x14ac:dyDescent="0.25">
      <c r="B10" s="242" t="s">
        <v>1796</v>
      </c>
      <c r="C10" s="242" t="s">
        <v>720</v>
      </c>
      <c r="D10" s="242" t="s">
        <v>1797</v>
      </c>
      <c r="E10" s="242" t="s">
        <v>503</v>
      </c>
      <c r="F10" s="242" t="s">
        <v>1770</v>
      </c>
      <c r="G10" s="243" t="s">
        <v>855</v>
      </c>
      <c r="H10" s="243"/>
    </row>
    <row r="11" spans="2:15" ht="11.5" x14ac:dyDescent="0.25">
      <c r="B11" s="160" t="s">
        <v>719</v>
      </c>
      <c r="C11" s="160" t="s">
        <v>1793</v>
      </c>
      <c r="D11" s="244" t="s">
        <v>1794</v>
      </c>
      <c r="E11" s="160" t="s">
        <v>503</v>
      </c>
      <c r="F11" s="160" t="s">
        <v>1770</v>
      </c>
      <c r="G11" s="160" t="s">
        <v>855</v>
      </c>
      <c r="H11" s="160"/>
    </row>
    <row r="12" spans="2:15" ht="11.5" x14ac:dyDescent="0.25">
      <c r="B12" s="85"/>
      <c r="C12" s="85"/>
    </row>
    <row r="13" spans="2:15" ht="11.5" x14ac:dyDescent="0.25">
      <c r="B13" s="85"/>
      <c r="C13" s="85"/>
    </row>
    <row r="14" spans="2:15" ht="11.5" x14ac:dyDescent="0.25">
      <c r="B14" s="81"/>
      <c r="C14" s="81"/>
      <c r="D14" s="81"/>
      <c r="E14" s="81"/>
      <c r="F14" s="81"/>
      <c r="G14" s="81"/>
    </row>
    <row r="15" spans="2:15" ht="11.5" x14ac:dyDescent="0.25">
      <c r="B15" s="81"/>
      <c r="C15" s="81"/>
      <c r="D15" s="81"/>
      <c r="E15" s="81"/>
      <c r="F15" s="81"/>
      <c r="G15" s="81"/>
    </row>
    <row r="16" spans="2:15" ht="11.5" x14ac:dyDescent="0.25">
      <c r="B16" s="81"/>
      <c r="C16" s="81"/>
      <c r="D16" s="81"/>
      <c r="E16" s="81"/>
      <c r="F16" s="81"/>
      <c r="G16" s="81"/>
    </row>
    <row r="17" spans="2:7" ht="11.5" x14ac:dyDescent="0.25">
      <c r="B17" s="81"/>
      <c r="C17" s="81"/>
      <c r="D17" s="81"/>
      <c r="E17" s="81"/>
      <c r="F17" s="81"/>
      <c r="G17" s="81"/>
    </row>
    <row r="18" spans="2:7" ht="11.5" x14ac:dyDescent="0.25">
      <c r="B18" s="81"/>
      <c r="C18" s="81"/>
      <c r="D18" s="81"/>
      <c r="E18" s="81"/>
      <c r="F18" s="81"/>
      <c r="G18" s="81"/>
    </row>
    <row r="19" spans="2:7" ht="11.5" x14ac:dyDescent="0.25">
      <c r="B19" s="2" t="s">
        <v>115</v>
      </c>
      <c r="C19" s="2"/>
      <c r="D19" s="2"/>
      <c r="E19" s="2"/>
      <c r="F19" s="2"/>
      <c r="G19" s="2"/>
    </row>
    <row r="20" spans="2:7" ht="13" customHeight="1" x14ac:dyDescent="0.25">
      <c r="B20" s="1" t="s">
        <v>116</v>
      </c>
    </row>
    <row r="21" spans="2:7" ht="13" customHeight="1" x14ac:dyDescent="0.25">
      <c r="B21" s="1" t="s">
        <v>117</v>
      </c>
    </row>
    <row r="23" spans="2:7" ht="11.5" x14ac:dyDescent="0.25">
      <c r="B23" s="1" t="s">
        <v>118</v>
      </c>
    </row>
    <row r="24" spans="2:7" ht="11.5" x14ac:dyDescent="0.25"/>
    <row r="25" spans="2:7" ht="11.5" x14ac:dyDescent="0.25"/>
  </sheetData>
  <mergeCells count="1">
    <mergeCell ref="G9:H9"/>
  </mergeCells>
  <hyperlinks>
    <hyperlink ref="B4" location="'Index sheet'!A1" display="Back to index" xr:uid="{00000000-0004-0000-0900-000000000000}"/>
  </hyperlinks>
  <pageMargins left="0.7" right="0.7" top="0.75" bottom="0.75" header="0.3" footer="0.3"/>
  <ignoredErrors>
    <ignoredError sqref="B1:O6 B12:O25 I7:O9 H11:O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workbookViewId="0">
      <selection activeCell="B20" sqref="B20"/>
    </sheetView>
  </sheetViews>
  <sheetFormatPr defaultColWidth="15.7265625" defaultRowHeight="12" customHeight="1" x14ac:dyDescent="0.25"/>
  <cols>
    <col min="1" max="1" width="15.7265625" style="1" customWidth="1"/>
    <col min="2" max="2" width="77.81640625" style="1" customWidth="1"/>
    <col min="3" max="3" width="15.7265625" style="1" customWidth="1"/>
    <col min="4" max="16384" width="15.7265625" style="1"/>
  </cols>
  <sheetData>
    <row r="1" spans="1:4" ht="11.5" x14ac:dyDescent="0.25">
      <c r="A1" s="12" t="s">
        <v>1</v>
      </c>
      <c r="B1" s="13"/>
    </row>
    <row r="2" spans="1:4" ht="11.5" x14ac:dyDescent="0.25">
      <c r="A2" s="14" t="s">
        <v>43</v>
      </c>
    </row>
    <row r="3" spans="1:4" ht="11.5" x14ac:dyDescent="0.25">
      <c r="A3" s="14"/>
    </row>
    <row r="4" spans="1:4" ht="13" customHeight="1" x14ac:dyDescent="0.25">
      <c r="A4" s="15" t="s">
        <v>44</v>
      </c>
      <c r="B4" s="15" t="s">
        <v>45</v>
      </c>
    </row>
    <row r="5" spans="1:4" ht="13" customHeight="1" x14ac:dyDescent="0.25">
      <c r="A5" s="15" t="s">
        <v>46</v>
      </c>
      <c r="B5" s="15" t="s">
        <v>47</v>
      </c>
    </row>
    <row r="6" spans="1:4" ht="15" customHeight="1" x14ac:dyDescent="0.25">
      <c r="A6" s="15" t="s">
        <v>48</v>
      </c>
      <c r="B6" s="15" t="s">
        <v>49</v>
      </c>
    </row>
    <row r="7" spans="1:4" ht="13" customHeight="1" x14ac:dyDescent="0.25">
      <c r="A7" s="15" t="s">
        <v>50</v>
      </c>
      <c r="B7" s="15" t="s">
        <v>51</v>
      </c>
      <c r="D7" s="16"/>
    </row>
    <row r="8" spans="1:4" ht="13" customHeight="1" x14ac:dyDescent="0.25">
      <c r="A8" s="15" t="s">
        <v>52</v>
      </c>
      <c r="B8" s="15" t="s">
        <v>53</v>
      </c>
    </row>
    <row r="9" spans="1:4" ht="13" customHeight="1" x14ac:dyDescent="0.25">
      <c r="A9" s="15" t="s">
        <v>54</v>
      </c>
      <c r="B9" s="15" t="s">
        <v>55</v>
      </c>
    </row>
    <row r="10" spans="1:4" ht="13" customHeight="1" x14ac:dyDescent="0.25">
      <c r="A10" s="15" t="s">
        <v>56</v>
      </c>
      <c r="B10" s="15" t="s">
        <v>57</v>
      </c>
      <c r="D10" s="16"/>
    </row>
    <row r="11" spans="1:4" ht="13" customHeight="1" x14ac:dyDescent="0.25">
      <c r="A11" s="15" t="s">
        <v>58</v>
      </c>
      <c r="B11" s="15" t="s">
        <v>59</v>
      </c>
    </row>
    <row r="12" spans="1:4" ht="13" customHeight="1" x14ac:dyDescent="0.25">
      <c r="A12" s="15" t="s">
        <v>60</v>
      </c>
      <c r="B12" s="15" t="s">
        <v>61</v>
      </c>
    </row>
    <row r="13" spans="1:4" ht="13" customHeight="1" x14ac:dyDescent="0.25">
      <c r="A13" s="15" t="s">
        <v>62</v>
      </c>
      <c r="B13" s="15" t="s">
        <v>63</v>
      </c>
    </row>
    <row r="14" spans="1:4" ht="13" customHeight="1" x14ac:dyDescent="0.25">
      <c r="A14" s="15" t="s">
        <v>64</v>
      </c>
      <c r="B14" s="15" t="s">
        <v>65</v>
      </c>
    </row>
    <row r="15" spans="1:4" ht="13" customHeight="1" x14ac:dyDescent="0.25">
      <c r="A15" s="15" t="s">
        <v>66</v>
      </c>
      <c r="B15" s="15" t="s">
        <v>67</v>
      </c>
    </row>
    <row r="16" spans="1:4" ht="13" customHeight="1" x14ac:dyDescent="0.25">
      <c r="A16" s="15" t="s">
        <v>68</v>
      </c>
      <c r="B16" s="15" t="s">
        <v>69</v>
      </c>
    </row>
    <row r="17" spans="1:2" ht="13" customHeight="1" x14ac:dyDescent="0.25">
      <c r="A17" s="15" t="s">
        <v>70</v>
      </c>
      <c r="B17" s="15" t="s">
        <v>71</v>
      </c>
    </row>
    <row r="18" spans="1:2" ht="13" customHeight="1" x14ac:dyDescent="0.25">
      <c r="A18" s="15" t="s">
        <v>72</v>
      </c>
      <c r="B18" s="15" t="s">
        <v>73</v>
      </c>
    </row>
    <row r="19" spans="1:2" ht="13" customHeight="1" x14ac:dyDescent="0.25">
      <c r="A19" s="15" t="s">
        <v>74</v>
      </c>
      <c r="B19" s="15" t="s">
        <v>75</v>
      </c>
    </row>
    <row r="20" spans="1:2" ht="13" customHeight="1" x14ac:dyDescent="0.25">
      <c r="A20" s="15" t="s">
        <v>76</v>
      </c>
      <c r="B20" s="15" t="s">
        <v>77</v>
      </c>
    </row>
    <row r="21" spans="1:2" ht="13" customHeight="1" x14ac:dyDescent="0.25">
      <c r="A21" s="15" t="s">
        <v>78</v>
      </c>
      <c r="B21" s="15" t="s">
        <v>79</v>
      </c>
    </row>
    <row r="22" spans="1:2" ht="13" customHeight="1" x14ac:dyDescent="0.25">
      <c r="A22" s="15" t="s">
        <v>80</v>
      </c>
      <c r="B22" s="15" t="s">
        <v>81</v>
      </c>
    </row>
    <row r="23" spans="1:2" ht="13" customHeight="1" x14ac:dyDescent="0.25">
      <c r="A23" s="15" t="s">
        <v>82</v>
      </c>
      <c r="B23" s="15" t="s">
        <v>83</v>
      </c>
    </row>
    <row r="24" spans="1:2" ht="13" customHeight="1" x14ac:dyDescent="0.25">
      <c r="A24" s="15" t="s">
        <v>84</v>
      </c>
      <c r="B24" s="15" t="s">
        <v>85</v>
      </c>
    </row>
    <row r="26" spans="1:2" ht="11.5" x14ac:dyDescent="0.25">
      <c r="A26" s="2" t="s">
        <v>86</v>
      </c>
      <c r="B26" s="2"/>
    </row>
    <row r="27" spans="1:2" ht="13" customHeight="1" x14ac:dyDescent="0.25">
      <c r="A27" s="15" t="s">
        <v>70</v>
      </c>
      <c r="B27" s="15" t="s">
        <v>87</v>
      </c>
    </row>
    <row r="28" spans="1:2" ht="13" customHeight="1" x14ac:dyDescent="0.25">
      <c r="A28" s="15" t="s">
        <v>76</v>
      </c>
      <c r="B28" s="15" t="s">
        <v>88</v>
      </c>
    </row>
    <row r="29" spans="1:2" ht="13" customHeight="1" x14ac:dyDescent="0.25">
      <c r="A29" s="15" t="s">
        <v>89</v>
      </c>
      <c r="B29" s="15" t="s">
        <v>90</v>
      </c>
    </row>
    <row r="31" spans="1:2" ht="11.5" x14ac:dyDescent="0.25">
      <c r="A31" s="2" t="s">
        <v>91</v>
      </c>
    </row>
  </sheetData>
  <dataValidations count="1">
    <dataValidation allowBlank="1" showInputMessage="1" showErrorMessage="1" sqref="A2:A3" xr:uid="{00000000-0002-0000-0100-000000000000}"/>
  </dataValidations>
  <hyperlinks>
    <hyperlink ref="A2" location="Index" display="Back to Index" xr:uid="{00000000-0004-0000-0100-000000000000}"/>
  </hyperlinks>
  <pageMargins left="0.7" right="0.7" top="0.75" bottom="0.75" header="0.3" footer="0.3"/>
  <pageSetup orientation="portrait" horizontalDpi="4294967293" verticalDpi="4294967293"/>
  <ignoredErrors>
    <ignoredError sqref="A1:D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8"/>
  <sheetViews>
    <sheetView showGridLines="0" topLeftCell="E9" zoomScale="115" workbookViewId="0">
      <selection activeCell="C16" sqref="C1:C1048576"/>
    </sheetView>
  </sheetViews>
  <sheetFormatPr defaultColWidth="9.1796875" defaultRowHeight="12" customHeight="1" x14ac:dyDescent="0.25"/>
  <cols>
    <col min="1" max="1" width="2.26953125" style="1" customWidth="1"/>
    <col min="2" max="2" width="23" style="1" customWidth="1"/>
    <col min="3" max="3" width="11.26953125" style="262" customWidth="1"/>
    <col min="4" max="17" width="11.26953125" style="1" customWidth="1"/>
    <col min="18" max="18" width="9.1796875" style="1" customWidth="1"/>
    <col min="19" max="16384" width="9.1796875" style="1"/>
  </cols>
  <sheetData>
    <row r="1" spans="2:17" ht="16" customHeight="1" x14ac:dyDescent="0.3">
      <c r="B1" s="17" t="s">
        <v>92</v>
      </c>
      <c r="C1" s="248"/>
    </row>
    <row r="2" spans="2:17" ht="16" customHeight="1" x14ac:dyDescent="0.3">
      <c r="B2" s="18" t="s">
        <v>93</v>
      </c>
      <c r="C2" s="249"/>
      <c r="D2" s="20"/>
      <c r="I2" s="21" t="s">
        <v>873</v>
      </c>
      <c r="J2" s="1" t="s">
        <v>94</v>
      </c>
    </row>
    <row r="3" spans="2:17" ht="16" customHeight="1" x14ac:dyDescent="0.25">
      <c r="B3" s="22" t="s">
        <v>1318</v>
      </c>
      <c r="C3" s="250" t="s">
        <v>96</v>
      </c>
    </row>
    <row r="4" spans="2:17" ht="16" customHeight="1" x14ac:dyDescent="0.25">
      <c r="B4" s="24"/>
      <c r="C4" s="251"/>
    </row>
    <row r="5" spans="2:17" ht="11.5" x14ac:dyDescent="0.25">
      <c r="B5" s="25" t="s">
        <v>97</v>
      </c>
      <c r="C5" s="252"/>
    </row>
    <row r="6" spans="2:17" ht="11.5" x14ac:dyDescent="0.25">
      <c r="B6" s="25"/>
      <c r="C6" s="252"/>
    </row>
    <row r="7" spans="2:17" s="31" customFormat="1" ht="64.75" customHeight="1" x14ac:dyDescent="0.25">
      <c r="B7" s="26" t="s">
        <v>98</v>
      </c>
      <c r="C7" s="253" t="s">
        <v>99</v>
      </c>
      <c r="D7" s="28" t="s">
        <v>100</v>
      </c>
      <c r="E7" s="29"/>
      <c r="F7" s="29"/>
      <c r="G7" s="30"/>
      <c r="H7" s="27" t="s">
        <v>101</v>
      </c>
      <c r="I7" s="27" t="s">
        <v>102</v>
      </c>
      <c r="J7" s="27" t="s">
        <v>103</v>
      </c>
      <c r="K7" s="27" t="s">
        <v>104</v>
      </c>
      <c r="L7" s="27" t="s">
        <v>105</v>
      </c>
      <c r="M7" s="27" t="s">
        <v>106</v>
      </c>
      <c r="N7" s="26" t="s">
        <v>107</v>
      </c>
      <c r="O7" s="27" t="s">
        <v>108</v>
      </c>
      <c r="P7" s="27" t="s">
        <v>109</v>
      </c>
      <c r="Q7" s="27" t="s">
        <v>110</v>
      </c>
    </row>
    <row r="8" spans="2:17" s="31" customFormat="1" ht="23.5" customHeight="1" x14ac:dyDescent="0.25">
      <c r="B8" s="32"/>
      <c r="C8" s="254"/>
      <c r="D8" s="34" t="s">
        <v>111</v>
      </c>
      <c r="E8" s="35"/>
      <c r="F8" s="34" t="s">
        <v>112</v>
      </c>
      <c r="G8" s="35"/>
      <c r="H8" s="33"/>
      <c r="I8" s="33"/>
      <c r="J8" s="33"/>
      <c r="K8" s="33"/>
      <c r="L8" s="33"/>
      <c r="M8" s="33"/>
      <c r="N8" s="32"/>
      <c r="O8" s="33"/>
      <c r="P8" s="33"/>
      <c r="Q8" s="33"/>
    </row>
    <row r="9" spans="2:17" s="31" customFormat="1" ht="26.15" customHeight="1" x14ac:dyDescent="0.25">
      <c r="B9" s="32"/>
      <c r="C9" s="254"/>
      <c r="D9" s="41" t="s">
        <v>113</v>
      </c>
      <c r="E9" s="45" t="s">
        <v>114</v>
      </c>
      <c r="F9" s="41" t="s">
        <v>113</v>
      </c>
      <c r="G9" s="45" t="s">
        <v>114</v>
      </c>
      <c r="H9" s="33"/>
      <c r="I9" s="33"/>
      <c r="J9" s="33"/>
      <c r="K9" s="33"/>
      <c r="L9" s="33"/>
      <c r="M9" s="33"/>
      <c r="N9" s="32"/>
      <c r="O9" s="33"/>
      <c r="P9" s="37"/>
      <c r="Q9" s="33"/>
    </row>
    <row r="10" spans="2:17" x14ac:dyDescent="0.3">
      <c r="B10" s="128" t="s">
        <v>177</v>
      </c>
      <c r="C10" s="255" t="s">
        <v>896</v>
      </c>
      <c r="D10" s="130">
        <v>1343533.0851807229</v>
      </c>
      <c r="E10" s="131">
        <f>D10/0.939</f>
        <v>1430812.6572744653</v>
      </c>
      <c r="F10" s="132">
        <v>1343533.0851807229</v>
      </c>
      <c r="G10" s="133">
        <f>F10/0.939</f>
        <v>1430812.6572744653</v>
      </c>
      <c r="H10" s="134" t="s">
        <v>493</v>
      </c>
      <c r="I10" s="131" t="s">
        <v>494</v>
      </c>
      <c r="J10" s="135" t="s">
        <v>1289</v>
      </c>
      <c r="K10" s="136" t="s">
        <v>503</v>
      </c>
      <c r="L10" s="135" t="s">
        <v>510</v>
      </c>
      <c r="M10" s="150" t="s">
        <v>1290</v>
      </c>
      <c r="N10" s="129">
        <v>43032</v>
      </c>
      <c r="O10" s="131" t="s">
        <v>554</v>
      </c>
      <c r="P10" s="159" t="s">
        <v>555</v>
      </c>
      <c r="Q10" s="129" t="s">
        <v>1350</v>
      </c>
    </row>
    <row r="11" spans="2:17" s="31" customFormat="1" x14ac:dyDescent="0.3">
      <c r="B11" s="131" t="s">
        <v>189</v>
      </c>
      <c r="C11" s="255" t="s">
        <v>897</v>
      </c>
      <c r="D11" s="130">
        <v>688151.09240963846</v>
      </c>
      <c r="E11" s="131">
        <f t="shared" ref="E11:E74" si="0">D11/0.939</f>
        <v>732855.26348204317</v>
      </c>
      <c r="F11" s="132">
        <v>688151.09240963846</v>
      </c>
      <c r="G11" s="133">
        <f t="shared" ref="G11:G74" si="1">F11/0.939</f>
        <v>732855.26348204317</v>
      </c>
      <c r="H11" s="134" t="s">
        <v>493</v>
      </c>
      <c r="I11" s="131" t="s">
        <v>494</v>
      </c>
      <c r="J11" s="135" t="s">
        <v>1289</v>
      </c>
      <c r="K11" s="136" t="s">
        <v>503</v>
      </c>
      <c r="L11" s="135" t="s">
        <v>510</v>
      </c>
      <c r="M11" s="150" t="s">
        <v>1290</v>
      </c>
      <c r="N11" s="129">
        <v>43032</v>
      </c>
      <c r="O11" s="131" t="s">
        <v>554</v>
      </c>
      <c r="P11" s="159" t="s">
        <v>555</v>
      </c>
      <c r="Q11" s="129" t="s">
        <v>1351</v>
      </c>
    </row>
    <row r="12" spans="2:17" s="31" customFormat="1" x14ac:dyDescent="0.3">
      <c r="B12" s="131" t="s">
        <v>182</v>
      </c>
      <c r="C12" s="255" t="s">
        <v>898</v>
      </c>
      <c r="D12" s="130">
        <v>688151.09240963846</v>
      </c>
      <c r="E12" s="131">
        <f t="shared" si="0"/>
        <v>732855.26348204317</v>
      </c>
      <c r="F12" s="132">
        <v>688151.09240963846</v>
      </c>
      <c r="G12" s="133">
        <f t="shared" si="1"/>
        <v>732855.26348204317</v>
      </c>
      <c r="H12" s="134" t="s">
        <v>493</v>
      </c>
      <c r="I12" s="131" t="s">
        <v>494</v>
      </c>
      <c r="J12" s="135" t="s">
        <v>1289</v>
      </c>
      <c r="K12" s="137" t="s">
        <v>503</v>
      </c>
      <c r="L12" s="135" t="s">
        <v>512</v>
      </c>
      <c r="M12" s="150" t="s">
        <v>525</v>
      </c>
      <c r="N12" s="129">
        <v>14021</v>
      </c>
      <c r="O12" s="131" t="s">
        <v>554</v>
      </c>
      <c r="P12" s="159" t="s">
        <v>555</v>
      </c>
      <c r="Q12" s="129" t="s">
        <v>1352</v>
      </c>
    </row>
    <row r="13" spans="2:17" s="31" customFormat="1" x14ac:dyDescent="0.3">
      <c r="B13" s="131" t="s">
        <v>176</v>
      </c>
      <c r="C13" s="256" t="s">
        <v>899</v>
      </c>
      <c r="D13" s="130">
        <v>23080</v>
      </c>
      <c r="E13" s="131">
        <f t="shared" si="0"/>
        <v>24579.339723109693</v>
      </c>
      <c r="F13" s="132">
        <v>23080</v>
      </c>
      <c r="G13" s="133">
        <f t="shared" si="1"/>
        <v>24579.339723109693</v>
      </c>
      <c r="H13" s="134" t="s">
        <v>493</v>
      </c>
      <c r="I13" s="131" t="s">
        <v>494</v>
      </c>
      <c r="J13" s="136" t="s">
        <v>80</v>
      </c>
      <c r="K13" s="136" t="s">
        <v>503</v>
      </c>
      <c r="L13" s="135" t="s">
        <v>512</v>
      </c>
      <c r="M13" s="150" t="s">
        <v>534</v>
      </c>
      <c r="N13" s="131">
        <v>31210</v>
      </c>
      <c r="O13" s="131" t="s">
        <v>554</v>
      </c>
      <c r="P13" s="159" t="s">
        <v>555</v>
      </c>
      <c r="Q13" s="129" t="s">
        <v>1353</v>
      </c>
    </row>
    <row r="14" spans="2:17" s="31" customFormat="1" x14ac:dyDescent="0.3">
      <c r="B14" s="131" t="s">
        <v>185</v>
      </c>
      <c r="C14" s="256" t="s">
        <v>288</v>
      </c>
      <c r="D14" s="130">
        <v>4034449.75</v>
      </c>
      <c r="E14" s="131">
        <f t="shared" si="0"/>
        <v>4296538.604898829</v>
      </c>
      <c r="F14" s="132">
        <v>3227559.8000000003</v>
      </c>
      <c r="G14" s="133">
        <f t="shared" si="1"/>
        <v>3437230.8839190635</v>
      </c>
      <c r="H14" s="134" t="s">
        <v>493</v>
      </c>
      <c r="I14" s="131" t="s">
        <v>494</v>
      </c>
      <c r="J14" s="137" t="s">
        <v>78</v>
      </c>
      <c r="K14" s="136" t="s">
        <v>1319</v>
      </c>
      <c r="L14" s="136" t="s">
        <v>512</v>
      </c>
      <c r="M14" s="151" t="s">
        <v>519</v>
      </c>
      <c r="N14" s="131">
        <v>14040</v>
      </c>
      <c r="O14" s="131" t="s">
        <v>554</v>
      </c>
      <c r="P14" s="159" t="s">
        <v>555</v>
      </c>
      <c r="Q14" s="131" t="s">
        <v>1354</v>
      </c>
    </row>
    <row r="15" spans="2:17" s="31" customFormat="1" x14ac:dyDescent="0.3">
      <c r="B15" s="131" t="s">
        <v>190</v>
      </c>
      <c r="C15" s="256" t="s">
        <v>900</v>
      </c>
      <c r="D15" s="130">
        <v>2000000</v>
      </c>
      <c r="E15" s="131">
        <f t="shared" si="0"/>
        <v>2129925.4526091586</v>
      </c>
      <c r="F15" s="132">
        <v>2000000</v>
      </c>
      <c r="G15" s="133">
        <f t="shared" si="1"/>
        <v>2129925.4526091586</v>
      </c>
      <c r="H15" s="134" t="s">
        <v>493</v>
      </c>
      <c r="I15" s="131" t="s">
        <v>494</v>
      </c>
      <c r="J15" s="137" t="s">
        <v>78</v>
      </c>
      <c r="K15" s="136" t="s">
        <v>503</v>
      </c>
      <c r="L15" s="136" t="s">
        <v>512</v>
      </c>
      <c r="M15" s="151" t="s">
        <v>516</v>
      </c>
      <c r="N15" s="131">
        <v>31140</v>
      </c>
      <c r="O15" s="131" t="s">
        <v>554</v>
      </c>
      <c r="P15" s="159" t="s">
        <v>555</v>
      </c>
      <c r="Q15" s="131" t="s">
        <v>1355</v>
      </c>
    </row>
    <row r="16" spans="2:17" x14ac:dyDescent="0.3">
      <c r="B16" s="131" t="s">
        <v>184</v>
      </c>
      <c r="C16" s="256" t="s">
        <v>1819</v>
      </c>
      <c r="D16" s="130">
        <v>1900000</v>
      </c>
      <c r="E16" s="131">
        <f t="shared" si="0"/>
        <v>2023429.1799787008</v>
      </c>
      <c r="F16" s="132">
        <v>1900000</v>
      </c>
      <c r="G16" s="133">
        <f t="shared" si="1"/>
        <v>2023429.1799787008</v>
      </c>
      <c r="H16" s="134" t="s">
        <v>493</v>
      </c>
      <c r="I16" s="131" t="s">
        <v>494</v>
      </c>
      <c r="J16" s="137" t="s">
        <v>78</v>
      </c>
      <c r="K16" s="136" t="s">
        <v>503</v>
      </c>
      <c r="L16" s="136" t="s">
        <v>512</v>
      </c>
      <c r="M16" s="151" t="s">
        <v>516</v>
      </c>
      <c r="N16" s="131">
        <v>31120</v>
      </c>
      <c r="O16" s="131" t="s">
        <v>554</v>
      </c>
      <c r="P16" s="159" t="s">
        <v>555</v>
      </c>
      <c r="Q16" s="131" t="s">
        <v>1356</v>
      </c>
    </row>
    <row r="17" spans="2:17" x14ac:dyDescent="0.3">
      <c r="B17" s="131" t="s">
        <v>186</v>
      </c>
      <c r="C17" s="256" t="s">
        <v>901</v>
      </c>
      <c r="D17" s="130">
        <v>1750000</v>
      </c>
      <c r="E17" s="131">
        <f t="shared" si="0"/>
        <v>1863684.7710330139</v>
      </c>
      <c r="F17" s="132">
        <v>1750000</v>
      </c>
      <c r="G17" s="133">
        <f t="shared" si="1"/>
        <v>1863684.7710330139</v>
      </c>
      <c r="H17" s="134" t="s">
        <v>493</v>
      </c>
      <c r="I17" s="131" t="s">
        <v>494</v>
      </c>
      <c r="J17" s="137" t="s">
        <v>78</v>
      </c>
      <c r="K17" s="136" t="s">
        <v>503</v>
      </c>
      <c r="L17" s="136" t="s">
        <v>512</v>
      </c>
      <c r="M17" s="151" t="s">
        <v>1291</v>
      </c>
      <c r="N17" s="131">
        <v>41030</v>
      </c>
      <c r="O17" s="131" t="s">
        <v>554</v>
      </c>
      <c r="P17" s="159" t="s">
        <v>555</v>
      </c>
      <c r="Q17" s="131" t="s">
        <v>1357</v>
      </c>
    </row>
    <row r="18" spans="2:17" x14ac:dyDescent="0.3">
      <c r="B18" s="131" t="s">
        <v>177</v>
      </c>
      <c r="C18" s="256" t="s">
        <v>265</v>
      </c>
      <c r="D18" s="130">
        <v>1626371.2</v>
      </c>
      <c r="E18" s="131">
        <f t="shared" si="0"/>
        <v>1732024.7071352503</v>
      </c>
      <c r="F18" s="132">
        <v>1626371.2</v>
      </c>
      <c r="G18" s="133">
        <f t="shared" si="1"/>
        <v>1732024.7071352503</v>
      </c>
      <c r="H18" s="134" t="s">
        <v>493</v>
      </c>
      <c r="I18" s="131" t="s">
        <v>494</v>
      </c>
      <c r="J18" s="137" t="s">
        <v>78</v>
      </c>
      <c r="K18" s="136" t="s">
        <v>503</v>
      </c>
      <c r="L18" s="136" t="s">
        <v>510</v>
      </c>
      <c r="M18" s="151" t="s">
        <v>1292</v>
      </c>
      <c r="N18" s="131">
        <v>25030</v>
      </c>
      <c r="O18" s="131" t="s">
        <v>554</v>
      </c>
      <c r="P18" s="159" t="s">
        <v>555</v>
      </c>
      <c r="Q18" s="131" t="s">
        <v>1358</v>
      </c>
    </row>
    <row r="19" spans="2:17" x14ac:dyDescent="0.3">
      <c r="B19" s="131" t="s">
        <v>183</v>
      </c>
      <c r="C19" s="256" t="s">
        <v>361</v>
      </c>
      <c r="D19" s="130">
        <v>1622892</v>
      </c>
      <c r="E19" s="131">
        <f t="shared" si="0"/>
        <v>1728319.4888178916</v>
      </c>
      <c r="F19" s="132">
        <v>1622892</v>
      </c>
      <c r="G19" s="133">
        <f t="shared" si="1"/>
        <v>1728319.4888178916</v>
      </c>
      <c r="H19" s="134" t="s">
        <v>493</v>
      </c>
      <c r="I19" s="131" t="s">
        <v>494</v>
      </c>
      <c r="J19" s="137" t="s">
        <v>78</v>
      </c>
      <c r="K19" s="136" t="s">
        <v>503</v>
      </c>
      <c r="L19" s="136" t="s">
        <v>512</v>
      </c>
      <c r="M19" s="151" t="s">
        <v>1291</v>
      </c>
      <c r="N19" s="131">
        <v>41010</v>
      </c>
      <c r="O19" s="131" t="s">
        <v>554</v>
      </c>
      <c r="P19" s="159" t="s">
        <v>555</v>
      </c>
      <c r="Q19" s="131" t="s">
        <v>1359</v>
      </c>
    </row>
    <row r="20" spans="2:17" x14ac:dyDescent="0.3">
      <c r="B20" s="131" t="s">
        <v>186</v>
      </c>
      <c r="C20" s="256" t="s">
        <v>902</v>
      </c>
      <c r="D20" s="130">
        <v>1469447.08</v>
      </c>
      <c r="E20" s="131">
        <f t="shared" si="0"/>
        <v>1564906.3684771035</v>
      </c>
      <c r="F20" s="132">
        <v>1469447.08</v>
      </c>
      <c r="G20" s="133">
        <f t="shared" si="1"/>
        <v>1564906.3684771035</v>
      </c>
      <c r="H20" s="134" t="s">
        <v>493</v>
      </c>
      <c r="I20" s="131" t="s">
        <v>494</v>
      </c>
      <c r="J20" s="137" t="s">
        <v>78</v>
      </c>
      <c r="K20" s="136" t="s">
        <v>503</v>
      </c>
      <c r="L20" s="136" t="s">
        <v>510</v>
      </c>
      <c r="M20" s="151" t="s">
        <v>530</v>
      </c>
      <c r="N20" s="131">
        <v>16020</v>
      </c>
      <c r="O20" s="131" t="s">
        <v>554</v>
      </c>
      <c r="P20" s="159" t="s">
        <v>555</v>
      </c>
      <c r="Q20" s="131" t="s">
        <v>1360</v>
      </c>
    </row>
    <row r="21" spans="2:17" x14ac:dyDescent="0.3">
      <c r="B21" s="131" t="s">
        <v>189</v>
      </c>
      <c r="C21" s="256" t="s">
        <v>363</v>
      </c>
      <c r="D21" s="130">
        <v>1280862</v>
      </c>
      <c r="E21" s="131">
        <f t="shared" si="0"/>
        <v>1364070.2875399361</v>
      </c>
      <c r="F21" s="132">
        <v>1280862</v>
      </c>
      <c r="G21" s="133">
        <f t="shared" si="1"/>
        <v>1364070.2875399361</v>
      </c>
      <c r="H21" s="134" t="s">
        <v>493</v>
      </c>
      <c r="I21" s="131" t="s">
        <v>494</v>
      </c>
      <c r="J21" s="137" t="s">
        <v>78</v>
      </c>
      <c r="K21" s="136" t="s">
        <v>503</v>
      </c>
      <c r="L21" s="136" t="s">
        <v>510</v>
      </c>
      <c r="M21" s="151" t="s">
        <v>1291</v>
      </c>
      <c r="N21" s="131">
        <v>41010</v>
      </c>
      <c r="O21" s="131" t="s">
        <v>554</v>
      </c>
      <c r="P21" s="159" t="s">
        <v>555</v>
      </c>
      <c r="Q21" s="131" t="s">
        <v>1356</v>
      </c>
    </row>
    <row r="22" spans="2:17" x14ac:dyDescent="0.3">
      <c r="B22" s="131" t="s">
        <v>172</v>
      </c>
      <c r="C22" s="256" t="s">
        <v>272</v>
      </c>
      <c r="D22" s="130">
        <v>1280495.3999999999</v>
      </c>
      <c r="E22" s="131">
        <f t="shared" si="0"/>
        <v>1363679.8722044728</v>
      </c>
      <c r="F22" s="132">
        <v>1280495.3999999999</v>
      </c>
      <c r="G22" s="133">
        <f t="shared" si="1"/>
        <v>1363679.8722044728</v>
      </c>
      <c r="H22" s="134" t="s">
        <v>493</v>
      </c>
      <c r="I22" s="131" t="s">
        <v>494</v>
      </c>
      <c r="J22" s="137" t="s">
        <v>78</v>
      </c>
      <c r="K22" s="136" t="s">
        <v>503</v>
      </c>
      <c r="L22" s="136" t="s">
        <v>512</v>
      </c>
      <c r="M22" s="151" t="s">
        <v>519</v>
      </c>
      <c r="N22" s="131">
        <v>14020</v>
      </c>
      <c r="O22" s="131" t="s">
        <v>554</v>
      </c>
      <c r="P22" s="159" t="s">
        <v>555</v>
      </c>
      <c r="Q22" s="131" t="s">
        <v>1361</v>
      </c>
    </row>
    <row r="23" spans="2:17" x14ac:dyDescent="0.3">
      <c r="B23" s="131" t="s">
        <v>182</v>
      </c>
      <c r="C23" s="256" t="s">
        <v>360</v>
      </c>
      <c r="D23" s="130">
        <v>1000000</v>
      </c>
      <c r="E23" s="131">
        <f t="shared" si="0"/>
        <v>1064962.7263045793</v>
      </c>
      <c r="F23" s="132">
        <v>1000000</v>
      </c>
      <c r="G23" s="133">
        <f t="shared" si="1"/>
        <v>1064962.7263045793</v>
      </c>
      <c r="H23" s="134" t="s">
        <v>493</v>
      </c>
      <c r="I23" s="131" t="s">
        <v>494</v>
      </c>
      <c r="J23" s="137" t="s">
        <v>78</v>
      </c>
      <c r="K23" s="136" t="s">
        <v>503</v>
      </c>
      <c r="L23" s="136" t="s">
        <v>512</v>
      </c>
      <c r="M23" s="151" t="s">
        <v>1291</v>
      </c>
      <c r="N23" s="131">
        <v>41010</v>
      </c>
      <c r="O23" s="131" t="s">
        <v>554</v>
      </c>
      <c r="P23" s="159" t="s">
        <v>555</v>
      </c>
      <c r="Q23" s="131" t="s">
        <v>1359</v>
      </c>
    </row>
    <row r="24" spans="2:17" x14ac:dyDescent="0.3">
      <c r="B24" s="131" t="s">
        <v>175</v>
      </c>
      <c r="C24" s="256" t="s">
        <v>903</v>
      </c>
      <c r="D24" s="130">
        <v>968033.05</v>
      </c>
      <c r="E24" s="131">
        <f t="shared" si="0"/>
        <v>1030919.1160809373</v>
      </c>
      <c r="F24" s="132">
        <v>968033.05</v>
      </c>
      <c r="G24" s="133">
        <f t="shared" si="1"/>
        <v>1030919.1160809373</v>
      </c>
      <c r="H24" s="134" t="s">
        <v>493</v>
      </c>
      <c r="I24" s="131" t="s">
        <v>494</v>
      </c>
      <c r="J24" s="137" t="s">
        <v>78</v>
      </c>
      <c r="K24" s="136" t="s">
        <v>503</v>
      </c>
      <c r="L24" s="136" t="s">
        <v>512</v>
      </c>
      <c r="M24" s="151" t="s">
        <v>530</v>
      </c>
      <c r="N24" s="131">
        <v>16020</v>
      </c>
      <c r="O24" s="131" t="s">
        <v>554</v>
      </c>
      <c r="P24" s="159" t="s">
        <v>555</v>
      </c>
      <c r="Q24" s="131" t="s">
        <v>1360</v>
      </c>
    </row>
    <row r="25" spans="2:17" x14ac:dyDescent="0.3">
      <c r="B25" s="131" t="s">
        <v>196</v>
      </c>
      <c r="C25" s="256" t="s">
        <v>904</v>
      </c>
      <c r="D25" s="130">
        <v>847134.04</v>
      </c>
      <c r="E25" s="131">
        <f t="shared" si="0"/>
        <v>902166.1767838127</v>
      </c>
      <c r="F25" s="132">
        <v>847134.04</v>
      </c>
      <c r="G25" s="133">
        <f t="shared" si="1"/>
        <v>902166.1767838127</v>
      </c>
      <c r="H25" s="134" t="s">
        <v>493</v>
      </c>
      <c r="I25" s="131" t="s">
        <v>494</v>
      </c>
      <c r="J25" s="137" t="s">
        <v>78</v>
      </c>
      <c r="K25" s="136" t="s">
        <v>503</v>
      </c>
      <c r="L25" s="136" t="s">
        <v>512</v>
      </c>
      <c r="M25" s="151" t="s">
        <v>530</v>
      </c>
      <c r="N25" s="131">
        <v>16020</v>
      </c>
      <c r="O25" s="131" t="s">
        <v>554</v>
      </c>
      <c r="P25" s="159" t="s">
        <v>555</v>
      </c>
      <c r="Q25" s="131" t="s">
        <v>1360</v>
      </c>
    </row>
    <row r="26" spans="2:17" x14ac:dyDescent="0.3">
      <c r="B26" s="131" t="s">
        <v>182</v>
      </c>
      <c r="C26" s="256" t="s">
        <v>905</v>
      </c>
      <c r="D26" s="130">
        <v>809078.5</v>
      </c>
      <c r="E26" s="131">
        <f t="shared" si="0"/>
        <v>861638.44515441963</v>
      </c>
      <c r="F26" s="132">
        <v>809078.5</v>
      </c>
      <c r="G26" s="133">
        <f t="shared" si="1"/>
        <v>861638.44515441963</v>
      </c>
      <c r="H26" s="134" t="s">
        <v>493</v>
      </c>
      <c r="I26" s="131" t="s">
        <v>494</v>
      </c>
      <c r="J26" s="137" t="s">
        <v>78</v>
      </c>
      <c r="K26" s="136" t="s">
        <v>503</v>
      </c>
      <c r="L26" s="136" t="s">
        <v>511</v>
      </c>
      <c r="M26" s="151" t="s">
        <v>851</v>
      </c>
      <c r="N26" s="131">
        <v>23210</v>
      </c>
      <c r="O26" s="131" t="s">
        <v>554</v>
      </c>
      <c r="P26" s="159" t="s">
        <v>555</v>
      </c>
      <c r="Q26" s="131" t="s">
        <v>1362</v>
      </c>
    </row>
    <row r="27" spans="2:17" x14ac:dyDescent="0.3">
      <c r="B27" s="131" t="s">
        <v>844</v>
      </c>
      <c r="C27" s="256" t="s">
        <v>906</v>
      </c>
      <c r="D27" s="130">
        <v>807808.27</v>
      </c>
      <c r="E27" s="131">
        <f t="shared" si="0"/>
        <v>860285.69755058584</v>
      </c>
      <c r="F27" s="132">
        <v>807808.27</v>
      </c>
      <c r="G27" s="133">
        <f t="shared" si="1"/>
        <v>860285.69755058584</v>
      </c>
      <c r="H27" s="134" t="s">
        <v>493</v>
      </c>
      <c r="I27" s="131" t="s">
        <v>495</v>
      </c>
      <c r="J27" s="137" t="s">
        <v>78</v>
      </c>
      <c r="K27" s="136" t="s">
        <v>503</v>
      </c>
      <c r="L27" s="136" t="s">
        <v>510</v>
      </c>
      <c r="M27" s="151" t="s">
        <v>524</v>
      </c>
      <c r="N27" s="131">
        <v>43071</v>
      </c>
      <c r="O27" s="131" t="s">
        <v>554</v>
      </c>
      <c r="P27" s="159" t="s">
        <v>555</v>
      </c>
      <c r="Q27" s="131" t="s">
        <v>1363</v>
      </c>
    </row>
    <row r="28" spans="2:17" x14ac:dyDescent="0.3">
      <c r="B28" s="131" t="s">
        <v>183</v>
      </c>
      <c r="C28" s="256" t="s">
        <v>907</v>
      </c>
      <c r="D28" s="130">
        <v>774008.04</v>
      </c>
      <c r="E28" s="131">
        <f t="shared" si="0"/>
        <v>824289.71246006398</v>
      </c>
      <c r="F28" s="132">
        <v>774008.04</v>
      </c>
      <c r="G28" s="133">
        <f t="shared" si="1"/>
        <v>824289.71246006398</v>
      </c>
      <c r="H28" s="134" t="s">
        <v>493</v>
      </c>
      <c r="I28" s="131" t="s">
        <v>494</v>
      </c>
      <c r="J28" s="137" t="s">
        <v>78</v>
      </c>
      <c r="K28" s="136" t="s">
        <v>503</v>
      </c>
      <c r="L28" s="136" t="s">
        <v>512</v>
      </c>
      <c r="M28" s="151" t="s">
        <v>530</v>
      </c>
      <c r="N28" s="131">
        <v>16020</v>
      </c>
      <c r="O28" s="131" t="s">
        <v>554</v>
      </c>
      <c r="P28" s="159" t="s">
        <v>555</v>
      </c>
      <c r="Q28" s="131" t="s">
        <v>1360</v>
      </c>
    </row>
    <row r="29" spans="2:17" x14ac:dyDescent="0.3">
      <c r="B29" s="131" t="s">
        <v>209</v>
      </c>
      <c r="C29" s="256" t="s">
        <v>908</v>
      </c>
      <c r="D29" s="130">
        <v>733753.04</v>
      </c>
      <c r="E29" s="131">
        <f t="shared" si="0"/>
        <v>781419.63791267318</v>
      </c>
      <c r="F29" s="132">
        <v>733753.04</v>
      </c>
      <c r="G29" s="133">
        <f t="shared" si="1"/>
        <v>781419.63791267318</v>
      </c>
      <c r="H29" s="134" t="s">
        <v>493</v>
      </c>
      <c r="I29" s="131" t="s">
        <v>494</v>
      </c>
      <c r="J29" s="137" t="s">
        <v>78</v>
      </c>
      <c r="K29" s="136" t="s">
        <v>503</v>
      </c>
      <c r="L29" s="136" t="s">
        <v>512</v>
      </c>
      <c r="M29" s="151" t="s">
        <v>530</v>
      </c>
      <c r="N29" s="131">
        <v>16020</v>
      </c>
      <c r="O29" s="131" t="s">
        <v>554</v>
      </c>
      <c r="P29" s="159" t="s">
        <v>555</v>
      </c>
      <c r="Q29" s="131" t="s">
        <v>1360</v>
      </c>
    </row>
    <row r="30" spans="2:17" ht="13" customHeight="1" x14ac:dyDescent="0.3">
      <c r="B30" s="131" t="s">
        <v>190</v>
      </c>
      <c r="C30" s="256" t="s">
        <v>909</v>
      </c>
      <c r="D30" s="130">
        <v>712462.04</v>
      </c>
      <c r="E30" s="131">
        <f t="shared" si="0"/>
        <v>758745.51650692231</v>
      </c>
      <c r="F30" s="132">
        <v>712462.04</v>
      </c>
      <c r="G30" s="133">
        <f t="shared" si="1"/>
        <v>758745.51650692231</v>
      </c>
      <c r="H30" s="134" t="s">
        <v>493</v>
      </c>
      <c r="I30" s="131" t="s">
        <v>494</v>
      </c>
      <c r="J30" s="137" t="s">
        <v>78</v>
      </c>
      <c r="K30" s="136" t="s">
        <v>503</v>
      </c>
      <c r="L30" s="136" t="s">
        <v>512</v>
      </c>
      <c r="M30" s="151" t="s">
        <v>516</v>
      </c>
      <c r="N30" s="131">
        <v>31120</v>
      </c>
      <c r="O30" s="131" t="s">
        <v>554</v>
      </c>
      <c r="P30" s="159" t="s">
        <v>555</v>
      </c>
      <c r="Q30" s="131" t="s">
        <v>1360</v>
      </c>
    </row>
    <row r="31" spans="2:17" ht="13" customHeight="1" x14ac:dyDescent="0.3">
      <c r="B31" s="131" t="s">
        <v>186</v>
      </c>
      <c r="C31" s="256" t="s">
        <v>910</v>
      </c>
      <c r="D31" s="130">
        <v>707585.51</v>
      </c>
      <c r="E31" s="131">
        <f t="shared" si="0"/>
        <v>753552.19382321625</v>
      </c>
      <c r="F31" s="132">
        <v>707585.51</v>
      </c>
      <c r="G31" s="133">
        <f t="shared" si="1"/>
        <v>753552.19382321625</v>
      </c>
      <c r="H31" s="134" t="s">
        <v>493</v>
      </c>
      <c r="I31" s="131" t="s">
        <v>494</v>
      </c>
      <c r="J31" s="137" t="s">
        <v>78</v>
      </c>
      <c r="K31" s="136" t="s">
        <v>503</v>
      </c>
      <c r="L31" s="136" t="s">
        <v>512</v>
      </c>
      <c r="M31" s="151" t="s">
        <v>522</v>
      </c>
      <c r="N31" s="131">
        <v>12220</v>
      </c>
      <c r="O31" s="131" t="s">
        <v>554</v>
      </c>
      <c r="P31" s="159" t="s">
        <v>555</v>
      </c>
      <c r="Q31" s="131" t="s">
        <v>1364</v>
      </c>
    </row>
    <row r="32" spans="2:17" x14ac:dyDescent="0.3">
      <c r="B32" s="131" t="s">
        <v>190</v>
      </c>
      <c r="C32" s="256" t="s">
        <v>268</v>
      </c>
      <c r="D32" s="130">
        <v>703611.3</v>
      </c>
      <c r="E32" s="131">
        <f t="shared" si="0"/>
        <v>749319.8083067094</v>
      </c>
      <c r="F32" s="132">
        <v>703611.3</v>
      </c>
      <c r="G32" s="133">
        <f t="shared" si="1"/>
        <v>749319.8083067094</v>
      </c>
      <c r="H32" s="134" t="s">
        <v>493</v>
      </c>
      <c r="I32" s="131" t="s">
        <v>494</v>
      </c>
      <c r="J32" s="137" t="s">
        <v>78</v>
      </c>
      <c r="K32" s="136" t="s">
        <v>503</v>
      </c>
      <c r="L32" s="136" t="s">
        <v>512</v>
      </c>
      <c r="M32" s="151" t="s">
        <v>519</v>
      </c>
      <c r="N32" s="131">
        <v>14022</v>
      </c>
      <c r="O32" s="131" t="s">
        <v>554</v>
      </c>
      <c r="P32" s="159" t="s">
        <v>555</v>
      </c>
      <c r="Q32" s="131" t="s">
        <v>1361</v>
      </c>
    </row>
    <row r="33" spans="2:17" x14ac:dyDescent="0.3">
      <c r="B33" s="131" t="s">
        <v>194</v>
      </c>
      <c r="C33" s="256" t="s">
        <v>289</v>
      </c>
      <c r="D33" s="130">
        <v>862404.8</v>
      </c>
      <c r="E33" s="131">
        <f t="shared" si="0"/>
        <v>918428.9669861556</v>
      </c>
      <c r="F33" s="132">
        <v>689923.84000000008</v>
      </c>
      <c r="G33" s="133">
        <f t="shared" si="1"/>
        <v>734743.17358892458</v>
      </c>
      <c r="H33" s="134" t="s">
        <v>493</v>
      </c>
      <c r="I33" s="131" t="s">
        <v>494</v>
      </c>
      <c r="J33" s="137" t="s">
        <v>78</v>
      </c>
      <c r="K33" s="136" t="s">
        <v>1319</v>
      </c>
      <c r="L33" s="136" t="s">
        <v>511</v>
      </c>
      <c r="M33" s="151" t="s">
        <v>851</v>
      </c>
      <c r="N33" s="131">
        <v>23230</v>
      </c>
      <c r="O33" s="131" t="s">
        <v>554</v>
      </c>
      <c r="P33" s="159" t="s">
        <v>555</v>
      </c>
      <c r="Q33" s="131" t="s">
        <v>1365</v>
      </c>
    </row>
    <row r="34" spans="2:17" x14ac:dyDescent="0.3">
      <c r="B34" s="131" t="s">
        <v>195</v>
      </c>
      <c r="C34" s="256" t="s">
        <v>911</v>
      </c>
      <c r="D34" s="130">
        <v>681375.68</v>
      </c>
      <c r="E34" s="131">
        <f t="shared" si="0"/>
        <v>725639.70181043679</v>
      </c>
      <c r="F34" s="132">
        <v>681375.68</v>
      </c>
      <c r="G34" s="133">
        <f t="shared" si="1"/>
        <v>725639.70181043679</v>
      </c>
      <c r="H34" s="134" t="s">
        <v>493</v>
      </c>
      <c r="I34" s="131" t="s">
        <v>195</v>
      </c>
      <c r="J34" s="137" t="s">
        <v>78</v>
      </c>
      <c r="K34" s="136" t="s">
        <v>503</v>
      </c>
      <c r="L34" s="136" t="s">
        <v>512</v>
      </c>
      <c r="M34" s="151" t="s">
        <v>1293</v>
      </c>
      <c r="N34" s="131">
        <v>99820</v>
      </c>
      <c r="O34" s="131" t="s">
        <v>554</v>
      </c>
      <c r="P34" s="159" t="s">
        <v>555</v>
      </c>
      <c r="Q34" s="131" t="s">
        <v>1366</v>
      </c>
    </row>
    <row r="35" spans="2:17" x14ac:dyDescent="0.3">
      <c r="B35" s="131" t="s">
        <v>195</v>
      </c>
      <c r="C35" s="256" t="s">
        <v>912</v>
      </c>
      <c r="D35" s="130">
        <v>660000</v>
      </c>
      <c r="E35" s="131">
        <f t="shared" si="0"/>
        <v>702875.3993610224</v>
      </c>
      <c r="F35" s="132">
        <v>660000</v>
      </c>
      <c r="G35" s="133">
        <f t="shared" si="1"/>
        <v>702875.3993610224</v>
      </c>
      <c r="H35" s="134" t="s">
        <v>493</v>
      </c>
      <c r="I35" s="131" t="s">
        <v>195</v>
      </c>
      <c r="J35" s="137" t="s">
        <v>78</v>
      </c>
      <c r="K35" s="136" t="s">
        <v>503</v>
      </c>
      <c r="L35" s="136" t="s">
        <v>510</v>
      </c>
      <c r="M35" s="151" t="s">
        <v>516</v>
      </c>
      <c r="N35" s="131">
        <v>31120</v>
      </c>
      <c r="O35" s="131" t="s">
        <v>554</v>
      </c>
      <c r="P35" s="159" t="s">
        <v>555</v>
      </c>
      <c r="Q35" s="131" t="s">
        <v>1367</v>
      </c>
    </row>
    <row r="36" spans="2:17" x14ac:dyDescent="0.3">
      <c r="B36" s="131" t="s">
        <v>175</v>
      </c>
      <c r="C36" s="256" t="s">
        <v>913</v>
      </c>
      <c r="D36" s="130">
        <v>596322.19999999995</v>
      </c>
      <c r="E36" s="131">
        <f t="shared" si="0"/>
        <v>635060.9158679446</v>
      </c>
      <c r="F36" s="132">
        <v>596322.19999999995</v>
      </c>
      <c r="G36" s="133">
        <f t="shared" si="1"/>
        <v>635060.9158679446</v>
      </c>
      <c r="H36" s="134" t="s">
        <v>493</v>
      </c>
      <c r="I36" s="131" t="s">
        <v>494</v>
      </c>
      <c r="J36" s="137" t="s">
        <v>78</v>
      </c>
      <c r="K36" s="136" t="s">
        <v>503</v>
      </c>
      <c r="L36" s="136" t="s">
        <v>510</v>
      </c>
      <c r="M36" s="151" t="s">
        <v>516</v>
      </c>
      <c r="N36" s="131">
        <v>31120</v>
      </c>
      <c r="O36" s="131" t="s">
        <v>554</v>
      </c>
      <c r="P36" s="159" t="s">
        <v>555</v>
      </c>
      <c r="Q36" s="131" t="s">
        <v>1363</v>
      </c>
    </row>
    <row r="37" spans="2:17" x14ac:dyDescent="0.3">
      <c r="B37" s="131" t="s">
        <v>176</v>
      </c>
      <c r="C37" s="256" t="s">
        <v>914</v>
      </c>
      <c r="D37" s="130">
        <v>574593.12</v>
      </c>
      <c r="E37" s="131">
        <f t="shared" si="0"/>
        <v>611920.25559105433</v>
      </c>
      <c r="F37" s="132">
        <v>574593.12</v>
      </c>
      <c r="G37" s="133">
        <f t="shared" si="1"/>
        <v>611920.25559105433</v>
      </c>
      <c r="H37" s="134" t="s">
        <v>493</v>
      </c>
      <c r="I37" s="131" t="s">
        <v>494</v>
      </c>
      <c r="J37" s="137" t="s">
        <v>78</v>
      </c>
      <c r="K37" s="136" t="s">
        <v>503</v>
      </c>
      <c r="L37" s="136" t="s">
        <v>512</v>
      </c>
      <c r="M37" s="151" t="s">
        <v>519</v>
      </c>
      <c r="N37" s="131">
        <v>14015</v>
      </c>
      <c r="O37" s="131" t="s">
        <v>554</v>
      </c>
      <c r="P37" s="159" t="s">
        <v>555</v>
      </c>
      <c r="Q37" s="131" t="s">
        <v>1368</v>
      </c>
    </row>
    <row r="38" spans="2:17" x14ac:dyDescent="0.3">
      <c r="B38" s="131" t="s">
        <v>195</v>
      </c>
      <c r="C38" s="256" t="s">
        <v>915</v>
      </c>
      <c r="D38" s="130">
        <v>571470.13</v>
      </c>
      <c r="E38" s="131">
        <f t="shared" si="0"/>
        <v>608594.38764643238</v>
      </c>
      <c r="F38" s="132">
        <v>571470.13</v>
      </c>
      <c r="G38" s="133">
        <f t="shared" si="1"/>
        <v>608594.38764643238</v>
      </c>
      <c r="H38" s="134" t="s">
        <v>493</v>
      </c>
      <c r="I38" s="131" t="s">
        <v>195</v>
      </c>
      <c r="J38" s="137" t="s">
        <v>78</v>
      </c>
      <c r="K38" s="136" t="s">
        <v>503</v>
      </c>
      <c r="L38" s="136" t="s">
        <v>512</v>
      </c>
      <c r="M38" s="151" t="s">
        <v>519</v>
      </c>
      <c r="N38" s="131">
        <v>14015</v>
      </c>
      <c r="O38" s="131" t="s">
        <v>554</v>
      </c>
      <c r="P38" s="159" t="s">
        <v>555</v>
      </c>
      <c r="Q38" s="131" t="s">
        <v>1368</v>
      </c>
    </row>
    <row r="39" spans="2:17" x14ac:dyDescent="0.3">
      <c r="B39" s="131" t="s">
        <v>175</v>
      </c>
      <c r="C39" s="256" t="s">
        <v>916</v>
      </c>
      <c r="D39" s="130">
        <v>556157.1</v>
      </c>
      <c r="E39" s="131">
        <f t="shared" si="0"/>
        <v>592286.58146964852</v>
      </c>
      <c r="F39" s="132">
        <v>556157.1</v>
      </c>
      <c r="G39" s="133">
        <f t="shared" si="1"/>
        <v>592286.58146964852</v>
      </c>
      <c r="H39" s="134" t="s">
        <v>493</v>
      </c>
      <c r="I39" s="131" t="s">
        <v>494</v>
      </c>
      <c r="J39" s="137" t="s">
        <v>78</v>
      </c>
      <c r="K39" s="136" t="s">
        <v>503</v>
      </c>
      <c r="L39" s="136" t="s">
        <v>512</v>
      </c>
      <c r="M39" s="151" t="s">
        <v>519</v>
      </c>
      <c r="N39" s="131">
        <v>14031</v>
      </c>
      <c r="O39" s="131" t="s">
        <v>554</v>
      </c>
      <c r="P39" s="159" t="s">
        <v>555</v>
      </c>
      <c r="Q39" s="131" t="s">
        <v>1361</v>
      </c>
    </row>
    <row r="40" spans="2:17" x14ac:dyDescent="0.3">
      <c r="B40" s="131" t="s">
        <v>188</v>
      </c>
      <c r="C40" s="256" t="s">
        <v>917</v>
      </c>
      <c r="D40" s="130">
        <v>536730.03</v>
      </c>
      <c r="E40" s="131">
        <f t="shared" si="0"/>
        <v>571597.47603833873</v>
      </c>
      <c r="F40" s="132">
        <v>536730.03</v>
      </c>
      <c r="G40" s="133">
        <f t="shared" si="1"/>
        <v>571597.47603833873</v>
      </c>
      <c r="H40" s="134" t="s">
        <v>493</v>
      </c>
      <c r="I40" s="131" t="s">
        <v>494</v>
      </c>
      <c r="J40" s="137" t="s">
        <v>78</v>
      </c>
      <c r="K40" s="136" t="s">
        <v>503</v>
      </c>
      <c r="L40" s="136" t="s">
        <v>512</v>
      </c>
      <c r="M40" s="151" t="s">
        <v>530</v>
      </c>
      <c r="N40" s="131">
        <v>16020</v>
      </c>
      <c r="O40" s="131" t="s">
        <v>554</v>
      </c>
      <c r="P40" s="159" t="s">
        <v>555</v>
      </c>
      <c r="Q40" s="131" t="s">
        <v>1360</v>
      </c>
    </row>
    <row r="41" spans="2:17" ht="12" customHeight="1" x14ac:dyDescent="0.3">
      <c r="B41" s="131" t="s">
        <v>175</v>
      </c>
      <c r="C41" s="256" t="s">
        <v>918</v>
      </c>
      <c r="D41" s="130">
        <v>524715.598</v>
      </c>
      <c r="E41" s="131">
        <f t="shared" si="0"/>
        <v>558802.55378061766</v>
      </c>
      <c r="F41" s="132">
        <v>524715.598</v>
      </c>
      <c r="G41" s="133">
        <f t="shared" si="1"/>
        <v>558802.55378061766</v>
      </c>
      <c r="H41" s="134" t="s">
        <v>493</v>
      </c>
      <c r="I41" s="131" t="s">
        <v>494</v>
      </c>
      <c r="J41" s="137" t="s">
        <v>78</v>
      </c>
      <c r="K41" s="136" t="s">
        <v>503</v>
      </c>
      <c r="L41" s="136" t="s">
        <v>512</v>
      </c>
      <c r="M41" s="151" t="s">
        <v>522</v>
      </c>
      <c r="N41" s="131">
        <v>12220</v>
      </c>
      <c r="O41" s="131" t="s">
        <v>554</v>
      </c>
      <c r="P41" s="159" t="s">
        <v>555</v>
      </c>
      <c r="Q41" s="131" t="s">
        <v>1369</v>
      </c>
    </row>
    <row r="42" spans="2:17" ht="12" customHeight="1" x14ac:dyDescent="0.3">
      <c r="B42" s="131" t="s">
        <v>175</v>
      </c>
      <c r="C42" s="256" t="s">
        <v>919</v>
      </c>
      <c r="D42" s="130">
        <v>513420.97</v>
      </c>
      <c r="E42" s="131">
        <f t="shared" si="0"/>
        <v>546774.19595314167</v>
      </c>
      <c r="F42" s="132">
        <v>513420.97</v>
      </c>
      <c r="G42" s="133">
        <f t="shared" si="1"/>
        <v>546774.19595314167</v>
      </c>
      <c r="H42" s="134" t="s">
        <v>493</v>
      </c>
      <c r="I42" s="131" t="s">
        <v>494</v>
      </c>
      <c r="J42" s="137" t="s">
        <v>78</v>
      </c>
      <c r="K42" s="136" t="s">
        <v>503</v>
      </c>
      <c r="L42" s="136" t="s">
        <v>510</v>
      </c>
      <c r="M42" s="151" t="s">
        <v>520</v>
      </c>
      <c r="N42" s="131">
        <v>43042</v>
      </c>
      <c r="O42" s="131" t="s">
        <v>554</v>
      </c>
      <c r="P42" s="159" t="s">
        <v>555</v>
      </c>
      <c r="Q42" s="131" t="s">
        <v>1370</v>
      </c>
    </row>
    <row r="43" spans="2:17" ht="12" customHeight="1" x14ac:dyDescent="0.3">
      <c r="B43" s="131" t="s">
        <v>195</v>
      </c>
      <c r="C43" s="256" t="s">
        <v>920</v>
      </c>
      <c r="D43" s="130">
        <v>513184.76</v>
      </c>
      <c r="E43" s="131">
        <f t="shared" si="0"/>
        <v>546522.6411075613</v>
      </c>
      <c r="F43" s="132">
        <v>513184.76</v>
      </c>
      <c r="G43" s="133">
        <f t="shared" si="1"/>
        <v>546522.6411075613</v>
      </c>
      <c r="H43" s="134" t="s">
        <v>493</v>
      </c>
      <c r="I43" s="131" t="s">
        <v>195</v>
      </c>
      <c r="J43" s="137" t="s">
        <v>78</v>
      </c>
      <c r="K43" s="136" t="s">
        <v>503</v>
      </c>
      <c r="L43" s="136" t="s">
        <v>512</v>
      </c>
      <c r="M43" s="151" t="s">
        <v>1293</v>
      </c>
      <c r="N43" s="131">
        <v>99820</v>
      </c>
      <c r="O43" s="131" t="s">
        <v>554</v>
      </c>
      <c r="P43" s="159" t="s">
        <v>555</v>
      </c>
      <c r="Q43" s="131" t="s">
        <v>1366</v>
      </c>
    </row>
    <row r="44" spans="2:17" ht="12" customHeight="1" x14ac:dyDescent="0.3">
      <c r="B44" s="131" t="s">
        <v>184</v>
      </c>
      <c r="C44" s="256" t="s">
        <v>264</v>
      </c>
      <c r="D44" s="130">
        <v>501500.2</v>
      </c>
      <c r="E44" s="131">
        <f t="shared" si="0"/>
        <v>534079.02023429179</v>
      </c>
      <c r="F44" s="132">
        <v>501500.2</v>
      </c>
      <c r="G44" s="133">
        <f t="shared" si="1"/>
        <v>534079.02023429179</v>
      </c>
      <c r="H44" s="134" t="s">
        <v>493</v>
      </c>
      <c r="I44" s="131" t="s">
        <v>494</v>
      </c>
      <c r="J44" s="137" t="s">
        <v>78</v>
      </c>
      <c r="K44" s="136" t="s">
        <v>503</v>
      </c>
      <c r="L44" s="136" t="s">
        <v>510</v>
      </c>
      <c r="M44" s="151" t="s">
        <v>1292</v>
      </c>
      <c r="N44" s="131">
        <v>25030</v>
      </c>
      <c r="O44" s="131" t="s">
        <v>554</v>
      </c>
      <c r="P44" s="159" t="s">
        <v>555</v>
      </c>
      <c r="Q44" s="131" t="s">
        <v>1358</v>
      </c>
    </row>
    <row r="45" spans="2:17" ht="12" customHeight="1" x14ac:dyDescent="0.3">
      <c r="B45" s="131" t="s">
        <v>187</v>
      </c>
      <c r="C45" s="256" t="s">
        <v>921</v>
      </c>
      <c r="D45" s="130">
        <v>500000</v>
      </c>
      <c r="E45" s="131">
        <f t="shared" si="0"/>
        <v>532481.36315228965</v>
      </c>
      <c r="F45" s="132">
        <v>500000</v>
      </c>
      <c r="G45" s="133">
        <f t="shared" si="1"/>
        <v>532481.36315228965</v>
      </c>
      <c r="H45" s="134" t="s">
        <v>493</v>
      </c>
      <c r="I45" s="131" t="s">
        <v>494</v>
      </c>
      <c r="J45" s="137" t="s">
        <v>78</v>
      </c>
      <c r="K45" s="136" t="s">
        <v>503</v>
      </c>
      <c r="L45" s="136" t="s">
        <v>512</v>
      </c>
      <c r="M45" s="151" t="s">
        <v>1291</v>
      </c>
      <c r="N45" s="131">
        <v>41030</v>
      </c>
      <c r="O45" s="131" t="s">
        <v>554</v>
      </c>
      <c r="P45" s="159" t="s">
        <v>555</v>
      </c>
      <c r="Q45" s="131" t="s">
        <v>1371</v>
      </c>
    </row>
    <row r="46" spans="2:17" ht="12" customHeight="1" x14ac:dyDescent="0.3">
      <c r="B46" s="131" t="s">
        <v>195</v>
      </c>
      <c r="C46" s="256" t="s">
        <v>922</v>
      </c>
      <c r="D46" s="130">
        <v>500000</v>
      </c>
      <c r="E46" s="131">
        <f t="shared" si="0"/>
        <v>532481.36315228965</v>
      </c>
      <c r="F46" s="132">
        <v>500000</v>
      </c>
      <c r="G46" s="133">
        <f t="shared" si="1"/>
        <v>532481.36315228965</v>
      </c>
      <c r="H46" s="134" t="s">
        <v>493</v>
      </c>
      <c r="I46" s="131" t="s">
        <v>195</v>
      </c>
      <c r="J46" s="137" t="s">
        <v>78</v>
      </c>
      <c r="K46" s="136" t="s">
        <v>503</v>
      </c>
      <c r="L46" s="136" t="s">
        <v>512</v>
      </c>
      <c r="M46" s="151" t="s">
        <v>1294</v>
      </c>
      <c r="N46" s="131">
        <v>72040</v>
      </c>
      <c r="O46" s="131" t="s">
        <v>554</v>
      </c>
      <c r="P46" s="159" t="s">
        <v>555</v>
      </c>
      <c r="Q46" s="131" t="s">
        <v>1372</v>
      </c>
    </row>
    <row r="47" spans="2:17" ht="12" customHeight="1" x14ac:dyDescent="0.3">
      <c r="B47" s="131" t="s">
        <v>190</v>
      </c>
      <c r="C47" s="256" t="s">
        <v>923</v>
      </c>
      <c r="D47" s="130">
        <v>497750.1</v>
      </c>
      <c r="E47" s="131">
        <f t="shared" si="0"/>
        <v>530085.30351437698</v>
      </c>
      <c r="F47" s="132">
        <v>497750.1</v>
      </c>
      <c r="G47" s="133">
        <f t="shared" si="1"/>
        <v>530085.30351437698</v>
      </c>
      <c r="H47" s="134" t="s">
        <v>493</v>
      </c>
      <c r="I47" s="131" t="s">
        <v>494</v>
      </c>
      <c r="J47" s="137" t="s">
        <v>78</v>
      </c>
      <c r="K47" s="136" t="s">
        <v>503</v>
      </c>
      <c r="L47" s="136" t="s">
        <v>512</v>
      </c>
      <c r="M47" s="151" t="s">
        <v>516</v>
      </c>
      <c r="N47" s="131">
        <v>31120</v>
      </c>
      <c r="O47" s="131" t="s">
        <v>554</v>
      </c>
      <c r="P47" s="159" t="s">
        <v>555</v>
      </c>
      <c r="Q47" s="131" t="s">
        <v>1373</v>
      </c>
    </row>
    <row r="48" spans="2:17" ht="12" customHeight="1" x14ac:dyDescent="0.3">
      <c r="B48" s="131" t="s">
        <v>187</v>
      </c>
      <c r="C48" s="256" t="s">
        <v>924</v>
      </c>
      <c r="D48" s="130">
        <v>496719.04</v>
      </c>
      <c r="E48" s="131">
        <f t="shared" si="0"/>
        <v>528987.2630457934</v>
      </c>
      <c r="F48" s="132">
        <v>496719.04</v>
      </c>
      <c r="G48" s="133">
        <f t="shared" si="1"/>
        <v>528987.2630457934</v>
      </c>
      <c r="H48" s="134" t="s">
        <v>493</v>
      </c>
      <c r="I48" s="131" t="s">
        <v>494</v>
      </c>
      <c r="J48" s="137" t="s">
        <v>78</v>
      </c>
      <c r="K48" s="136" t="s">
        <v>503</v>
      </c>
      <c r="L48" s="136" t="s">
        <v>512</v>
      </c>
      <c r="M48" s="151" t="s">
        <v>530</v>
      </c>
      <c r="N48" s="131">
        <v>16050</v>
      </c>
      <c r="O48" s="131" t="s">
        <v>554</v>
      </c>
      <c r="P48" s="159" t="s">
        <v>555</v>
      </c>
      <c r="Q48" s="131" t="s">
        <v>1374</v>
      </c>
    </row>
    <row r="49" spans="2:17" ht="12" customHeight="1" x14ac:dyDescent="0.3">
      <c r="B49" s="131" t="s">
        <v>186</v>
      </c>
      <c r="C49" s="256" t="s">
        <v>271</v>
      </c>
      <c r="D49" s="130">
        <v>488266.5</v>
      </c>
      <c r="E49" s="131">
        <f t="shared" si="0"/>
        <v>519985.62300319492</v>
      </c>
      <c r="F49" s="132">
        <v>488266.5</v>
      </c>
      <c r="G49" s="133">
        <f t="shared" si="1"/>
        <v>519985.62300319492</v>
      </c>
      <c r="H49" s="134" t="s">
        <v>493</v>
      </c>
      <c r="I49" s="131" t="s">
        <v>494</v>
      </c>
      <c r="J49" s="137" t="s">
        <v>78</v>
      </c>
      <c r="K49" s="136" t="s">
        <v>503</v>
      </c>
      <c r="L49" s="136" t="s">
        <v>512</v>
      </c>
      <c r="M49" s="151" t="s">
        <v>519</v>
      </c>
      <c r="N49" s="131">
        <v>14030</v>
      </c>
      <c r="O49" s="131" t="s">
        <v>554</v>
      </c>
      <c r="P49" s="159" t="s">
        <v>555</v>
      </c>
      <c r="Q49" s="131" t="s">
        <v>1361</v>
      </c>
    </row>
    <row r="50" spans="2:17" ht="12" customHeight="1" x14ac:dyDescent="0.3">
      <c r="B50" s="131" t="s">
        <v>184</v>
      </c>
      <c r="C50" s="256" t="s">
        <v>925</v>
      </c>
      <c r="D50" s="130">
        <v>476429.1</v>
      </c>
      <c r="E50" s="131">
        <f t="shared" si="0"/>
        <v>507379.23322683707</v>
      </c>
      <c r="F50" s="132">
        <v>476429.1</v>
      </c>
      <c r="G50" s="133">
        <f t="shared" si="1"/>
        <v>507379.23322683707</v>
      </c>
      <c r="H50" s="134" t="s">
        <v>493</v>
      </c>
      <c r="I50" s="131" t="s">
        <v>494</v>
      </c>
      <c r="J50" s="137" t="s">
        <v>78</v>
      </c>
      <c r="K50" s="136" t="s">
        <v>503</v>
      </c>
      <c r="L50" s="136" t="s">
        <v>512</v>
      </c>
      <c r="M50" s="151" t="s">
        <v>519</v>
      </c>
      <c r="N50" s="131">
        <v>14015</v>
      </c>
      <c r="O50" s="131" t="s">
        <v>554</v>
      </c>
      <c r="P50" s="159" t="s">
        <v>555</v>
      </c>
      <c r="Q50" s="131" t="s">
        <v>1368</v>
      </c>
    </row>
    <row r="51" spans="2:17" ht="12" customHeight="1" x14ac:dyDescent="0.3">
      <c r="B51" s="131" t="s">
        <v>196</v>
      </c>
      <c r="C51" s="256" t="s">
        <v>926</v>
      </c>
      <c r="D51" s="130">
        <v>451251.27960000001</v>
      </c>
      <c r="E51" s="131">
        <f t="shared" si="0"/>
        <v>480565.79297124606</v>
      </c>
      <c r="F51" s="132">
        <v>451251.27960000001</v>
      </c>
      <c r="G51" s="133">
        <f t="shared" si="1"/>
        <v>480565.79297124606</v>
      </c>
      <c r="H51" s="134" t="s">
        <v>493</v>
      </c>
      <c r="I51" s="131" t="s">
        <v>494</v>
      </c>
      <c r="J51" s="137" t="s">
        <v>78</v>
      </c>
      <c r="K51" s="136" t="s">
        <v>503</v>
      </c>
      <c r="L51" s="136" t="s">
        <v>510</v>
      </c>
      <c r="M51" s="151" t="s">
        <v>528</v>
      </c>
      <c r="N51" s="131">
        <v>15150</v>
      </c>
      <c r="O51" s="131" t="s">
        <v>554</v>
      </c>
      <c r="P51" s="159" t="s">
        <v>555</v>
      </c>
      <c r="Q51" s="131" t="s">
        <v>1375</v>
      </c>
    </row>
    <row r="52" spans="2:17" ht="12" customHeight="1" x14ac:dyDescent="0.3">
      <c r="B52" s="131" t="s">
        <v>187</v>
      </c>
      <c r="C52" s="256" t="s">
        <v>927</v>
      </c>
      <c r="D52" s="130">
        <v>428152.08</v>
      </c>
      <c r="E52" s="131">
        <f t="shared" si="0"/>
        <v>455966.00638977642</v>
      </c>
      <c r="F52" s="132">
        <v>428152.08</v>
      </c>
      <c r="G52" s="133">
        <f t="shared" si="1"/>
        <v>455966.00638977642</v>
      </c>
      <c r="H52" s="134" t="s">
        <v>493</v>
      </c>
      <c r="I52" s="131" t="s">
        <v>494</v>
      </c>
      <c r="J52" s="137" t="s">
        <v>78</v>
      </c>
      <c r="K52" s="136" t="s">
        <v>503</v>
      </c>
      <c r="L52" s="136" t="s">
        <v>512</v>
      </c>
      <c r="M52" s="151" t="s">
        <v>516</v>
      </c>
      <c r="N52" s="131">
        <v>31120</v>
      </c>
      <c r="O52" s="131" t="s">
        <v>554</v>
      </c>
      <c r="P52" s="159" t="s">
        <v>555</v>
      </c>
      <c r="Q52" s="131" t="s">
        <v>1373</v>
      </c>
    </row>
    <row r="53" spans="2:17" ht="12" customHeight="1" x14ac:dyDescent="0.3">
      <c r="B53" s="131" t="s">
        <v>874</v>
      </c>
      <c r="C53" s="256" t="s">
        <v>928</v>
      </c>
      <c r="D53" s="130">
        <v>422462.18519999995</v>
      </c>
      <c r="E53" s="131">
        <f t="shared" si="0"/>
        <v>449906.4805111821</v>
      </c>
      <c r="F53" s="132">
        <v>422462.18519999995</v>
      </c>
      <c r="G53" s="133">
        <f t="shared" si="1"/>
        <v>449906.4805111821</v>
      </c>
      <c r="H53" s="134" t="s">
        <v>493</v>
      </c>
      <c r="I53" s="131" t="s">
        <v>495</v>
      </c>
      <c r="J53" s="137" t="s">
        <v>78</v>
      </c>
      <c r="K53" s="136" t="s">
        <v>503</v>
      </c>
      <c r="L53" s="136" t="s">
        <v>510</v>
      </c>
      <c r="M53" s="151" t="s">
        <v>524</v>
      </c>
      <c r="N53" s="131">
        <v>43071</v>
      </c>
      <c r="O53" s="131" t="s">
        <v>554</v>
      </c>
      <c r="P53" s="159" t="s">
        <v>555</v>
      </c>
      <c r="Q53" s="131" t="s">
        <v>1376</v>
      </c>
    </row>
    <row r="54" spans="2:17" ht="12" customHeight="1" x14ac:dyDescent="0.3">
      <c r="B54" s="131" t="s">
        <v>187</v>
      </c>
      <c r="C54" s="256" t="s">
        <v>929</v>
      </c>
      <c r="D54" s="130">
        <v>405416.89319999999</v>
      </c>
      <c r="E54" s="131">
        <f t="shared" si="0"/>
        <v>431753.8798722045</v>
      </c>
      <c r="F54" s="132">
        <v>405416.89319999999</v>
      </c>
      <c r="G54" s="133">
        <f t="shared" si="1"/>
        <v>431753.8798722045</v>
      </c>
      <c r="H54" s="134" t="s">
        <v>493</v>
      </c>
      <c r="I54" s="131" t="s">
        <v>494</v>
      </c>
      <c r="J54" s="137" t="s">
        <v>78</v>
      </c>
      <c r="K54" s="136" t="s">
        <v>503</v>
      </c>
      <c r="L54" s="136" t="s">
        <v>510</v>
      </c>
      <c r="M54" s="151" t="s">
        <v>516</v>
      </c>
      <c r="N54" s="131">
        <v>31140</v>
      </c>
      <c r="O54" s="131" t="s">
        <v>554</v>
      </c>
      <c r="P54" s="159" t="s">
        <v>555</v>
      </c>
      <c r="Q54" s="131" t="s">
        <v>1377</v>
      </c>
    </row>
    <row r="55" spans="2:17" x14ac:dyDescent="0.3">
      <c r="B55" s="131" t="s">
        <v>190</v>
      </c>
      <c r="C55" s="256" t="s">
        <v>930</v>
      </c>
      <c r="D55" s="130">
        <v>399599</v>
      </c>
      <c r="E55" s="131">
        <f t="shared" si="0"/>
        <v>425558.04046858364</v>
      </c>
      <c r="F55" s="132">
        <v>399599</v>
      </c>
      <c r="G55" s="133">
        <f t="shared" si="1"/>
        <v>425558.04046858364</v>
      </c>
      <c r="H55" s="134" t="s">
        <v>493</v>
      </c>
      <c r="I55" s="131" t="s">
        <v>494</v>
      </c>
      <c r="J55" s="137" t="s">
        <v>78</v>
      </c>
      <c r="K55" s="136" t="s">
        <v>503</v>
      </c>
      <c r="L55" s="136" t="s">
        <v>512</v>
      </c>
      <c r="M55" s="151" t="s">
        <v>520</v>
      </c>
      <c r="N55" s="131">
        <v>43040</v>
      </c>
      <c r="O55" s="131" t="s">
        <v>554</v>
      </c>
      <c r="P55" s="159" t="s">
        <v>555</v>
      </c>
      <c r="Q55" s="131" t="s">
        <v>1378</v>
      </c>
    </row>
    <row r="56" spans="2:17" x14ac:dyDescent="0.3">
      <c r="B56" s="131" t="s">
        <v>185</v>
      </c>
      <c r="C56" s="256" t="s">
        <v>931</v>
      </c>
      <c r="D56" s="130">
        <v>395336.03</v>
      </c>
      <c r="E56" s="131">
        <f t="shared" si="0"/>
        <v>421018.136315229</v>
      </c>
      <c r="F56" s="132">
        <v>395336.03</v>
      </c>
      <c r="G56" s="133">
        <f t="shared" si="1"/>
        <v>421018.136315229</v>
      </c>
      <c r="H56" s="134" t="s">
        <v>493</v>
      </c>
      <c r="I56" s="131" t="s">
        <v>494</v>
      </c>
      <c r="J56" s="137" t="s">
        <v>78</v>
      </c>
      <c r="K56" s="136" t="s">
        <v>503</v>
      </c>
      <c r="L56" s="136" t="s">
        <v>512</v>
      </c>
      <c r="M56" s="151" t="s">
        <v>516</v>
      </c>
      <c r="N56" s="131">
        <v>31120</v>
      </c>
      <c r="O56" s="131" t="s">
        <v>554</v>
      </c>
      <c r="P56" s="159" t="s">
        <v>555</v>
      </c>
      <c r="Q56" s="131" t="s">
        <v>1374</v>
      </c>
    </row>
    <row r="57" spans="2:17" ht="13" customHeight="1" x14ac:dyDescent="0.3">
      <c r="B57" s="131" t="s">
        <v>187</v>
      </c>
      <c r="C57" s="256" t="s">
        <v>932</v>
      </c>
      <c r="D57" s="130">
        <v>394702.97</v>
      </c>
      <c r="E57" s="131">
        <f t="shared" si="0"/>
        <v>420343.95101171458</v>
      </c>
      <c r="F57" s="132">
        <v>394702.97</v>
      </c>
      <c r="G57" s="133">
        <f t="shared" si="1"/>
        <v>420343.95101171458</v>
      </c>
      <c r="H57" s="134" t="s">
        <v>493</v>
      </c>
      <c r="I57" s="131" t="s">
        <v>494</v>
      </c>
      <c r="J57" s="137" t="s">
        <v>78</v>
      </c>
      <c r="K57" s="136" t="s">
        <v>503</v>
      </c>
      <c r="L57" s="136" t="s">
        <v>510</v>
      </c>
      <c r="M57" s="151" t="s">
        <v>520</v>
      </c>
      <c r="N57" s="131">
        <v>43042</v>
      </c>
      <c r="O57" s="131" t="s">
        <v>554</v>
      </c>
      <c r="P57" s="159" t="s">
        <v>555</v>
      </c>
      <c r="Q57" s="131" t="s">
        <v>1370</v>
      </c>
    </row>
    <row r="58" spans="2:17" ht="13" customHeight="1" x14ac:dyDescent="0.3">
      <c r="B58" s="131" t="s">
        <v>197</v>
      </c>
      <c r="C58" s="256" t="s">
        <v>933</v>
      </c>
      <c r="D58" s="130">
        <v>381506.43300000002</v>
      </c>
      <c r="E58" s="131">
        <f t="shared" si="0"/>
        <v>406290.1309904154</v>
      </c>
      <c r="F58" s="132">
        <v>381506.43300000002</v>
      </c>
      <c r="G58" s="133">
        <f t="shared" si="1"/>
        <v>406290.1309904154</v>
      </c>
      <c r="H58" s="134" t="s">
        <v>493</v>
      </c>
      <c r="I58" s="131" t="s">
        <v>494</v>
      </c>
      <c r="J58" s="137" t="s">
        <v>78</v>
      </c>
      <c r="K58" s="136" t="s">
        <v>503</v>
      </c>
      <c r="L58" s="136" t="s">
        <v>510</v>
      </c>
      <c r="M58" s="151" t="s">
        <v>528</v>
      </c>
      <c r="N58" s="131">
        <v>15150</v>
      </c>
      <c r="O58" s="131" t="s">
        <v>554</v>
      </c>
      <c r="P58" s="159" t="s">
        <v>555</v>
      </c>
      <c r="Q58" s="131" t="s">
        <v>1379</v>
      </c>
    </row>
    <row r="59" spans="2:17" ht="13" customHeight="1" x14ac:dyDescent="0.3">
      <c r="B59" s="131" t="s">
        <v>875</v>
      </c>
      <c r="C59" s="256" t="s">
        <v>934</v>
      </c>
      <c r="D59" s="130">
        <v>379695.20600000001</v>
      </c>
      <c r="E59" s="131">
        <f t="shared" si="0"/>
        <v>404361.2417465389</v>
      </c>
      <c r="F59" s="132">
        <v>379695.20600000001</v>
      </c>
      <c r="G59" s="133">
        <f t="shared" si="1"/>
        <v>404361.2417465389</v>
      </c>
      <c r="H59" s="134" t="s">
        <v>493</v>
      </c>
      <c r="I59" s="131" t="s">
        <v>495</v>
      </c>
      <c r="J59" s="137" t="s">
        <v>78</v>
      </c>
      <c r="K59" s="136" t="s">
        <v>503</v>
      </c>
      <c r="L59" s="136" t="s">
        <v>510</v>
      </c>
      <c r="M59" s="151" t="s">
        <v>530</v>
      </c>
      <c r="N59" s="131">
        <v>16010</v>
      </c>
      <c r="O59" s="131" t="s">
        <v>554</v>
      </c>
      <c r="P59" s="159" t="s">
        <v>555</v>
      </c>
      <c r="Q59" s="131" t="s">
        <v>1380</v>
      </c>
    </row>
    <row r="60" spans="2:17" ht="13" customHeight="1" x14ac:dyDescent="0.3">
      <c r="B60" s="131" t="s">
        <v>182</v>
      </c>
      <c r="C60" s="256" t="s">
        <v>910</v>
      </c>
      <c r="D60" s="130">
        <v>368036.75</v>
      </c>
      <c r="E60" s="131">
        <f t="shared" si="0"/>
        <v>391945.4206602769</v>
      </c>
      <c r="F60" s="132">
        <v>368036.75</v>
      </c>
      <c r="G60" s="133">
        <f t="shared" si="1"/>
        <v>391945.4206602769</v>
      </c>
      <c r="H60" s="134" t="s">
        <v>493</v>
      </c>
      <c r="I60" s="131" t="s">
        <v>494</v>
      </c>
      <c r="J60" s="137" t="s">
        <v>78</v>
      </c>
      <c r="K60" s="136" t="s">
        <v>503</v>
      </c>
      <c r="L60" s="136" t="s">
        <v>512</v>
      </c>
      <c r="M60" s="151" t="s">
        <v>522</v>
      </c>
      <c r="N60" s="131">
        <v>12220</v>
      </c>
      <c r="O60" s="131" t="s">
        <v>554</v>
      </c>
      <c r="P60" s="159" t="s">
        <v>555</v>
      </c>
      <c r="Q60" s="131" t="s">
        <v>1364</v>
      </c>
    </row>
    <row r="61" spans="2:17" ht="13" customHeight="1" x14ac:dyDescent="0.3">
      <c r="B61" s="131" t="s">
        <v>174</v>
      </c>
      <c r="C61" s="256" t="s">
        <v>935</v>
      </c>
      <c r="D61" s="130">
        <v>350867.03</v>
      </c>
      <c r="E61" s="131">
        <f t="shared" si="0"/>
        <v>373660.30883919069</v>
      </c>
      <c r="F61" s="132">
        <v>350867.03</v>
      </c>
      <c r="G61" s="133">
        <f t="shared" si="1"/>
        <v>373660.30883919069</v>
      </c>
      <c r="H61" s="134" t="s">
        <v>493</v>
      </c>
      <c r="I61" s="131" t="s">
        <v>494</v>
      </c>
      <c r="J61" s="137" t="s">
        <v>78</v>
      </c>
      <c r="K61" s="136" t="s">
        <v>503</v>
      </c>
      <c r="L61" s="136" t="s">
        <v>512</v>
      </c>
      <c r="M61" s="151" t="s">
        <v>522</v>
      </c>
      <c r="N61" s="131">
        <v>12261</v>
      </c>
      <c r="O61" s="131" t="s">
        <v>554</v>
      </c>
      <c r="P61" s="159" t="s">
        <v>555</v>
      </c>
      <c r="Q61" s="131" t="s">
        <v>1374</v>
      </c>
    </row>
    <row r="62" spans="2:17" ht="13" customHeight="1" x14ac:dyDescent="0.3">
      <c r="B62" s="131" t="s">
        <v>187</v>
      </c>
      <c r="C62" s="256" t="s">
        <v>936</v>
      </c>
      <c r="D62" s="130">
        <v>343198.08</v>
      </c>
      <c r="E62" s="131">
        <f t="shared" si="0"/>
        <v>365493.16293929715</v>
      </c>
      <c r="F62" s="132">
        <v>343198.08</v>
      </c>
      <c r="G62" s="133">
        <f t="shared" si="1"/>
        <v>365493.16293929715</v>
      </c>
      <c r="H62" s="134" t="s">
        <v>493</v>
      </c>
      <c r="I62" s="131" t="s">
        <v>494</v>
      </c>
      <c r="J62" s="137" t="s">
        <v>78</v>
      </c>
      <c r="K62" s="136" t="s">
        <v>503</v>
      </c>
      <c r="L62" s="136" t="s">
        <v>512</v>
      </c>
      <c r="M62" s="151" t="s">
        <v>519</v>
      </c>
      <c r="N62" s="131">
        <v>14015</v>
      </c>
      <c r="O62" s="131" t="s">
        <v>554</v>
      </c>
      <c r="P62" s="159" t="s">
        <v>555</v>
      </c>
      <c r="Q62" s="131" t="s">
        <v>1368</v>
      </c>
    </row>
    <row r="63" spans="2:17" ht="13" customHeight="1" x14ac:dyDescent="0.3">
      <c r="B63" s="131" t="s">
        <v>190</v>
      </c>
      <c r="C63" s="256" t="s">
        <v>937</v>
      </c>
      <c r="D63" s="130">
        <v>338265.03</v>
      </c>
      <c r="E63" s="131">
        <f t="shared" si="0"/>
        <v>360239.64856230037</v>
      </c>
      <c r="F63" s="132">
        <v>338265.03</v>
      </c>
      <c r="G63" s="133">
        <f t="shared" si="1"/>
        <v>360239.64856230037</v>
      </c>
      <c r="H63" s="134" t="s">
        <v>493</v>
      </c>
      <c r="I63" s="131" t="s">
        <v>494</v>
      </c>
      <c r="J63" s="137" t="s">
        <v>78</v>
      </c>
      <c r="K63" s="136" t="s">
        <v>503</v>
      </c>
      <c r="L63" s="136" t="s">
        <v>512</v>
      </c>
      <c r="M63" s="151" t="s">
        <v>522</v>
      </c>
      <c r="N63" s="131">
        <v>12261</v>
      </c>
      <c r="O63" s="131" t="s">
        <v>554</v>
      </c>
      <c r="P63" s="159" t="s">
        <v>555</v>
      </c>
      <c r="Q63" s="131" t="s">
        <v>1374</v>
      </c>
    </row>
    <row r="64" spans="2:17" ht="13" customHeight="1" x14ac:dyDescent="0.3">
      <c r="B64" s="131" t="s">
        <v>172</v>
      </c>
      <c r="C64" s="256" t="s">
        <v>938</v>
      </c>
      <c r="D64" s="130">
        <v>333429.07</v>
      </c>
      <c r="E64" s="131">
        <f t="shared" si="0"/>
        <v>355089.53141640045</v>
      </c>
      <c r="F64" s="132">
        <v>333429.07</v>
      </c>
      <c r="G64" s="133">
        <f t="shared" si="1"/>
        <v>355089.53141640045</v>
      </c>
      <c r="H64" s="134" t="s">
        <v>493</v>
      </c>
      <c r="I64" s="131" t="s">
        <v>494</v>
      </c>
      <c r="J64" s="137" t="s">
        <v>78</v>
      </c>
      <c r="K64" s="136" t="s">
        <v>503</v>
      </c>
      <c r="L64" s="136" t="s">
        <v>512</v>
      </c>
      <c r="M64" s="151" t="s">
        <v>519</v>
      </c>
      <c r="N64" s="131">
        <v>14015</v>
      </c>
      <c r="O64" s="131" t="s">
        <v>554</v>
      </c>
      <c r="P64" s="159" t="s">
        <v>555</v>
      </c>
      <c r="Q64" s="131" t="s">
        <v>1368</v>
      </c>
    </row>
    <row r="65" spans="2:17" ht="13" customHeight="1" x14ac:dyDescent="0.3">
      <c r="B65" s="131" t="s">
        <v>177</v>
      </c>
      <c r="C65" s="256" t="s">
        <v>939</v>
      </c>
      <c r="D65" s="130">
        <v>327020.02</v>
      </c>
      <c r="E65" s="131">
        <f t="shared" si="0"/>
        <v>348264.13205537811</v>
      </c>
      <c r="F65" s="132">
        <v>327020.02</v>
      </c>
      <c r="G65" s="133">
        <f t="shared" si="1"/>
        <v>348264.13205537811</v>
      </c>
      <c r="H65" s="134" t="s">
        <v>493</v>
      </c>
      <c r="I65" s="131" t="s">
        <v>494</v>
      </c>
      <c r="J65" s="137" t="s">
        <v>78</v>
      </c>
      <c r="K65" s="136" t="s">
        <v>503</v>
      </c>
      <c r="L65" s="136" t="s">
        <v>512</v>
      </c>
      <c r="M65" s="151" t="s">
        <v>516</v>
      </c>
      <c r="N65" s="131">
        <v>31120</v>
      </c>
      <c r="O65" s="131" t="s">
        <v>554</v>
      </c>
      <c r="P65" s="159" t="s">
        <v>555</v>
      </c>
      <c r="Q65" s="131" t="s">
        <v>1374</v>
      </c>
    </row>
    <row r="66" spans="2:17" x14ac:dyDescent="0.3">
      <c r="B66" s="131" t="s">
        <v>876</v>
      </c>
      <c r="C66" s="256" t="s">
        <v>940</v>
      </c>
      <c r="D66" s="130">
        <v>318620.40399999998</v>
      </c>
      <c r="E66" s="131">
        <f t="shared" si="0"/>
        <v>339318.85410010652</v>
      </c>
      <c r="F66" s="132">
        <v>318620.40399999998</v>
      </c>
      <c r="G66" s="133">
        <f t="shared" si="1"/>
        <v>339318.85410010652</v>
      </c>
      <c r="H66" s="134" t="s">
        <v>493</v>
      </c>
      <c r="I66" s="131" t="s">
        <v>495</v>
      </c>
      <c r="J66" s="137" t="s">
        <v>78</v>
      </c>
      <c r="K66" s="136" t="s">
        <v>503</v>
      </c>
      <c r="L66" s="136" t="s">
        <v>510</v>
      </c>
      <c r="M66" s="151" t="s">
        <v>530</v>
      </c>
      <c r="N66" s="131">
        <v>16010</v>
      </c>
      <c r="O66" s="131" t="s">
        <v>554</v>
      </c>
      <c r="P66" s="159" t="s">
        <v>555</v>
      </c>
      <c r="Q66" s="131" t="s">
        <v>1380</v>
      </c>
    </row>
    <row r="67" spans="2:17" x14ac:dyDescent="0.3">
      <c r="B67" s="131" t="s">
        <v>175</v>
      </c>
      <c r="C67" s="256" t="s">
        <v>941</v>
      </c>
      <c r="D67" s="130">
        <v>316716.02</v>
      </c>
      <c r="E67" s="131">
        <f t="shared" si="0"/>
        <v>337290.75612353574</v>
      </c>
      <c r="F67" s="132">
        <v>316716.02</v>
      </c>
      <c r="G67" s="133">
        <f t="shared" si="1"/>
        <v>337290.75612353574</v>
      </c>
      <c r="H67" s="134" t="s">
        <v>493</v>
      </c>
      <c r="I67" s="131" t="s">
        <v>494</v>
      </c>
      <c r="J67" s="137" t="s">
        <v>78</v>
      </c>
      <c r="K67" s="136" t="s">
        <v>503</v>
      </c>
      <c r="L67" s="136" t="s">
        <v>512</v>
      </c>
      <c r="M67" s="151" t="s">
        <v>522</v>
      </c>
      <c r="N67" s="131">
        <v>12261</v>
      </c>
      <c r="O67" s="131" t="s">
        <v>554</v>
      </c>
      <c r="P67" s="159" t="s">
        <v>555</v>
      </c>
      <c r="Q67" s="131" t="s">
        <v>1374</v>
      </c>
    </row>
    <row r="68" spans="2:17" x14ac:dyDescent="0.3">
      <c r="B68" s="131" t="s">
        <v>195</v>
      </c>
      <c r="C68" s="256" t="s">
        <v>942</v>
      </c>
      <c r="D68" s="130">
        <v>312369.84999999998</v>
      </c>
      <c r="E68" s="131">
        <f t="shared" si="0"/>
        <v>332662.2470713525</v>
      </c>
      <c r="F68" s="132">
        <v>312369.84999999998</v>
      </c>
      <c r="G68" s="133">
        <f t="shared" si="1"/>
        <v>332662.2470713525</v>
      </c>
      <c r="H68" s="134" t="s">
        <v>493</v>
      </c>
      <c r="I68" s="131" t="s">
        <v>195</v>
      </c>
      <c r="J68" s="137" t="s">
        <v>78</v>
      </c>
      <c r="K68" s="136" t="s">
        <v>503</v>
      </c>
      <c r="L68" s="136" t="s">
        <v>512</v>
      </c>
      <c r="M68" s="151" t="s">
        <v>1293</v>
      </c>
      <c r="N68" s="131">
        <v>99820</v>
      </c>
      <c r="O68" s="131" t="s">
        <v>554</v>
      </c>
      <c r="P68" s="159" t="s">
        <v>555</v>
      </c>
      <c r="Q68" s="131" t="s">
        <v>1366</v>
      </c>
    </row>
    <row r="69" spans="2:17" x14ac:dyDescent="0.3">
      <c r="B69" s="131" t="s">
        <v>195</v>
      </c>
      <c r="C69" s="256" t="s">
        <v>943</v>
      </c>
      <c r="D69" s="130">
        <v>310749.07</v>
      </c>
      <c r="E69" s="131">
        <f t="shared" si="0"/>
        <v>330936.17678381258</v>
      </c>
      <c r="F69" s="132">
        <v>310749.07</v>
      </c>
      <c r="G69" s="133">
        <f t="shared" si="1"/>
        <v>330936.17678381258</v>
      </c>
      <c r="H69" s="134" t="s">
        <v>493</v>
      </c>
      <c r="I69" s="131" t="s">
        <v>195</v>
      </c>
      <c r="J69" s="137" t="s">
        <v>78</v>
      </c>
      <c r="K69" s="136" t="s">
        <v>503</v>
      </c>
      <c r="L69" s="136" t="s">
        <v>512</v>
      </c>
      <c r="M69" s="151" t="s">
        <v>1293</v>
      </c>
      <c r="N69" s="131">
        <v>99820</v>
      </c>
      <c r="O69" s="131" t="s">
        <v>554</v>
      </c>
      <c r="P69" s="159" t="s">
        <v>555</v>
      </c>
      <c r="Q69" s="131" t="s">
        <v>1368</v>
      </c>
    </row>
    <row r="70" spans="2:17" ht="12" customHeight="1" x14ac:dyDescent="0.3">
      <c r="B70" s="131" t="s">
        <v>195</v>
      </c>
      <c r="C70" s="256" t="s">
        <v>944</v>
      </c>
      <c r="D70" s="130">
        <v>307250</v>
      </c>
      <c r="E70" s="131">
        <f t="shared" si="0"/>
        <v>327209.79765708203</v>
      </c>
      <c r="F70" s="132">
        <v>307250</v>
      </c>
      <c r="G70" s="133">
        <f t="shared" si="1"/>
        <v>327209.79765708203</v>
      </c>
      <c r="H70" s="134" t="s">
        <v>493</v>
      </c>
      <c r="I70" s="131" t="s">
        <v>195</v>
      </c>
      <c r="J70" s="137" t="s">
        <v>78</v>
      </c>
      <c r="K70" s="136" t="s">
        <v>503</v>
      </c>
      <c r="L70" s="136" t="s">
        <v>510</v>
      </c>
      <c r="M70" s="151" t="s">
        <v>1295</v>
      </c>
      <c r="N70" s="131">
        <v>32182</v>
      </c>
      <c r="O70" s="131" t="s">
        <v>554</v>
      </c>
      <c r="P70" s="159" t="s">
        <v>555</v>
      </c>
      <c r="Q70" s="131" t="s">
        <v>1381</v>
      </c>
    </row>
    <row r="71" spans="2:17" ht="12" customHeight="1" x14ac:dyDescent="0.3">
      <c r="B71" s="131" t="s">
        <v>183</v>
      </c>
      <c r="C71" s="256" t="s">
        <v>266</v>
      </c>
      <c r="D71" s="130">
        <v>303141</v>
      </c>
      <c r="E71" s="131">
        <f t="shared" si="0"/>
        <v>322833.86581469653</v>
      </c>
      <c r="F71" s="132">
        <v>303141</v>
      </c>
      <c r="G71" s="133">
        <f t="shared" si="1"/>
        <v>322833.86581469653</v>
      </c>
      <c r="H71" s="134" t="s">
        <v>493</v>
      </c>
      <c r="I71" s="131" t="s">
        <v>494</v>
      </c>
      <c r="J71" s="137" t="s">
        <v>78</v>
      </c>
      <c r="K71" s="136" t="s">
        <v>503</v>
      </c>
      <c r="L71" s="136" t="s">
        <v>512</v>
      </c>
      <c r="M71" s="151" t="s">
        <v>522</v>
      </c>
      <c r="N71" s="131">
        <v>12191</v>
      </c>
      <c r="O71" s="131" t="s">
        <v>554</v>
      </c>
      <c r="P71" s="159" t="s">
        <v>555</v>
      </c>
      <c r="Q71" s="131" t="s">
        <v>1358</v>
      </c>
    </row>
    <row r="72" spans="2:17" ht="12" customHeight="1" x14ac:dyDescent="0.3">
      <c r="B72" s="131" t="s">
        <v>195</v>
      </c>
      <c r="C72" s="256" t="s">
        <v>945</v>
      </c>
      <c r="D72" s="130">
        <v>296353.06</v>
      </c>
      <c r="E72" s="131">
        <f t="shared" si="0"/>
        <v>315604.9627263046</v>
      </c>
      <c r="F72" s="132">
        <v>296353.06</v>
      </c>
      <c r="G72" s="133">
        <f t="shared" si="1"/>
        <v>315604.9627263046</v>
      </c>
      <c r="H72" s="134" t="s">
        <v>493</v>
      </c>
      <c r="I72" s="131" t="s">
        <v>195</v>
      </c>
      <c r="J72" s="137" t="s">
        <v>78</v>
      </c>
      <c r="K72" s="136" t="s">
        <v>503</v>
      </c>
      <c r="L72" s="136" t="s">
        <v>510</v>
      </c>
      <c r="M72" s="151" t="s">
        <v>528</v>
      </c>
      <c r="N72" s="131">
        <v>15160</v>
      </c>
      <c r="O72" s="131" t="s">
        <v>554</v>
      </c>
      <c r="P72" s="159" t="s">
        <v>555</v>
      </c>
      <c r="Q72" s="131" t="s">
        <v>1373</v>
      </c>
    </row>
    <row r="73" spans="2:17" ht="12" customHeight="1" x14ac:dyDescent="0.3">
      <c r="B73" s="131" t="s">
        <v>183</v>
      </c>
      <c r="C73" s="256" t="s">
        <v>946</v>
      </c>
      <c r="D73" s="130">
        <v>296057.56</v>
      </c>
      <c r="E73" s="131">
        <f t="shared" si="0"/>
        <v>315290.26624068158</v>
      </c>
      <c r="F73" s="132">
        <v>296057.56</v>
      </c>
      <c r="G73" s="133">
        <f t="shared" si="1"/>
        <v>315290.26624068158</v>
      </c>
      <c r="H73" s="134" t="s">
        <v>493</v>
      </c>
      <c r="I73" s="131" t="s">
        <v>494</v>
      </c>
      <c r="J73" s="137" t="s">
        <v>78</v>
      </c>
      <c r="K73" s="136" t="s">
        <v>503</v>
      </c>
      <c r="L73" s="136" t="s">
        <v>512</v>
      </c>
      <c r="M73" s="151" t="s">
        <v>516</v>
      </c>
      <c r="N73" s="131">
        <v>31120</v>
      </c>
      <c r="O73" s="131" t="s">
        <v>554</v>
      </c>
      <c r="P73" s="159" t="s">
        <v>555</v>
      </c>
      <c r="Q73" s="131" t="s">
        <v>1382</v>
      </c>
    </row>
    <row r="74" spans="2:17" ht="12" customHeight="1" x14ac:dyDescent="0.3">
      <c r="B74" s="131" t="s">
        <v>172</v>
      </c>
      <c r="C74" s="256" t="s">
        <v>937</v>
      </c>
      <c r="D74" s="130">
        <v>287645.02</v>
      </c>
      <c r="E74" s="131">
        <f t="shared" si="0"/>
        <v>306331.22470713529</v>
      </c>
      <c r="F74" s="132">
        <v>287645.02</v>
      </c>
      <c r="G74" s="133">
        <f t="shared" si="1"/>
        <v>306331.22470713529</v>
      </c>
      <c r="H74" s="134" t="s">
        <v>493</v>
      </c>
      <c r="I74" s="131" t="s">
        <v>494</v>
      </c>
      <c r="J74" s="137" t="s">
        <v>78</v>
      </c>
      <c r="K74" s="136" t="s">
        <v>503</v>
      </c>
      <c r="L74" s="136" t="s">
        <v>512</v>
      </c>
      <c r="M74" s="151" t="s">
        <v>524</v>
      </c>
      <c r="N74" s="131">
        <v>43060</v>
      </c>
      <c r="O74" s="131" t="s">
        <v>554</v>
      </c>
      <c r="P74" s="159" t="s">
        <v>555</v>
      </c>
      <c r="Q74" s="131" t="s">
        <v>1374</v>
      </c>
    </row>
    <row r="75" spans="2:17" ht="12" customHeight="1" x14ac:dyDescent="0.3">
      <c r="B75" s="131" t="s">
        <v>203</v>
      </c>
      <c r="C75" s="256" t="s">
        <v>947</v>
      </c>
      <c r="D75" s="130">
        <v>283610.59499999997</v>
      </c>
      <c r="E75" s="131">
        <f t="shared" ref="E75:E138" si="2">D75/0.939</f>
        <v>302034.71246006386</v>
      </c>
      <c r="F75" s="132">
        <v>283610.59499999997</v>
      </c>
      <c r="G75" s="133">
        <f t="shared" ref="G75:G138" si="3">F75/0.939</f>
        <v>302034.71246006386</v>
      </c>
      <c r="H75" s="134" t="s">
        <v>493</v>
      </c>
      <c r="I75" s="131" t="s">
        <v>494</v>
      </c>
      <c r="J75" s="137" t="s">
        <v>78</v>
      </c>
      <c r="K75" s="136" t="s">
        <v>503</v>
      </c>
      <c r="L75" s="136" t="s">
        <v>512</v>
      </c>
      <c r="M75" s="151" t="s">
        <v>516</v>
      </c>
      <c r="N75" s="131">
        <v>31120</v>
      </c>
      <c r="O75" s="131" t="s">
        <v>554</v>
      </c>
      <c r="P75" s="159" t="s">
        <v>555</v>
      </c>
      <c r="Q75" s="131" t="s">
        <v>1383</v>
      </c>
    </row>
    <row r="76" spans="2:17" ht="12" customHeight="1" x14ac:dyDescent="0.3">
      <c r="B76" s="131" t="s">
        <v>175</v>
      </c>
      <c r="C76" s="256" t="s">
        <v>948</v>
      </c>
      <c r="D76" s="130">
        <v>279133.8726</v>
      </c>
      <c r="E76" s="131">
        <f t="shared" si="2"/>
        <v>297267.16996805114</v>
      </c>
      <c r="F76" s="132">
        <v>279133.8726</v>
      </c>
      <c r="G76" s="133">
        <f t="shared" si="3"/>
        <v>297267.16996805114</v>
      </c>
      <c r="H76" s="134" t="s">
        <v>493</v>
      </c>
      <c r="I76" s="131" t="s">
        <v>494</v>
      </c>
      <c r="J76" s="137" t="s">
        <v>78</v>
      </c>
      <c r="K76" s="136" t="s">
        <v>503</v>
      </c>
      <c r="L76" s="136" t="s">
        <v>510</v>
      </c>
      <c r="M76" s="151" t="s">
        <v>520</v>
      </c>
      <c r="N76" s="131">
        <v>43040</v>
      </c>
      <c r="O76" s="131" t="s">
        <v>554</v>
      </c>
      <c r="P76" s="159" t="s">
        <v>555</v>
      </c>
      <c r="Q76" s="131" t="s">
        <v>1384</v>
      </c>
    </row>
    <row r="77" spans="2:17" ht="12" customHeight="1" x14ac:dyDescent="0.3">
      <c r="B77" s="131" t="s">
        <v>196</v>
      </c>
      <c r="C77" s="256" t="s">
        <v>949</v>
      </c>
      <c r="D77" s="130">
        <v>272666.48639999999</v>
      </c>
      <c r="E77" s="131">
        <f t="shared" si="2"/>
        <v>290379.6447284345</v>
      </c>
      <c r="F77" s="132">
        <v>272666.48639999999</v>
      </c>
      <c r="G77" s="133">
        <f t="shared" si="3"/>
        <v>290379.6447284345</v>
      </c>
      <c r="H77" s="134" t="s">
        <v>493</v>
      </c>
      <c r="I77" s="131" t="s">
        <v>494</v>
      </c>
      <c r="J77" s="137" t="s">
        <v>78</v>
      </c>
      <c r="K77" s="136" t="s">
        <v>503</v>
      </c>
      <c r="L77" s="136" t="s">
        <v>510</v>
      </c>
      <c r="M77" s="151" t="s">
        <v>528</v>
      </c>
      <c r="N77" s="131">
        <v>15150</v>
      </c>
      <c r="O77" s="131" t="s">
        <v>554</v>
      </c>
      <c r="P77" s="159" t="s">
        <v>555</v>
      </c>
      <c r="Q77" s="131" t="s">
        <v>1385</v>
      </c>
    </row>
    <row r="78" spans="2:17" ht="12" customHeight="1" x14ac:dyDescent="0.3">
      <c r="B78" s="131" t="s">
        <v>175</v>
      </c>
      <c r="C78" s="256" t="s">
        <v>950</v>
      </c>
      <c r="D78" s="130">
        <v>270288.565</v>
      </c>
      <c r="E78" s="131">
        <f t="shared" si="2"/>
        <v>287847.2470713525</v>
      </c>
      <c r="F78" s="132">
        <v>270288.565</v>
      </c>
      <c r="G78" s="133">
        <f t="shared" si="3"/>
        <v>287847.2470713525</v>
      </c>
      <c r="H78" s="134" t="s">
        <v>493</v>
      </c>
      <c r="I78" s="131" t="s">
        <v>494</v>
      </c>
      <c r="J78" s="137" t="s">
        <v>78</v>
      </c>
      <c r="K78" s="136" t="s">
        <v>503</v>
      </c>
      <c r="L78" s="136" t="s">
        <v>511</v>
      </c>
      <c r="M78" s="151" t="s">
        <v>520</v>
      </c>
      <c r="N78" s="131">
        <v>43040</v>
      </c>
      <c r="O78" s="131" t="s">
        <v>554</v>
      </c>
      <c r="P78" s="159" t="s">
        <v>555</v>
      </c>
      <c r="Q78" s="131" t="s">
        <v>1386</v>
      </c>
    </row>
    <row r="79" spans="2:17" ht="12" customHeight="1" x14ac:dyDescent="0.3">
      <c r="B79" s="131" t="s">
        <v>876</v>
      </c>
      <c r="C79" s="256" t="s">
        <v>951</v>
      </c>
      <c r="D79" s="130">
        <v>267943.57</v>
      </c>
      <c r="E79" s="131">
        <f t="shared" si="2"/>
        <v>285349.91480298195</v>
      </c>
      <c r="F79" s="132">
        <v>267943.57</v>
      </c>
      <c r="G79" s="133">
        <f t="shared" si="3"/>
        <v>285349.91480298195</v>
      </c>
      <c r="H79" s="134" t="s">
        <v>493</v>
      </c>
      <c r="I79" s="131" t="s">
        <v>495</v>
      </c>
      <c r="J79" s="137" t="s">
        <v>78</v>
      </c>
      <c r="K79" s="136" t="s">
        <v>503</v>
      </c>
      <c r="L79" s="136" t="s">
        <v>510</v>
      </c>
      <c r="M79" s="151" t="s">
        <v>530</v>
      </c>
      <c r="N79" s="131">
        <v>16070</v>
      </c>
      <c r="O79" s="131" t="s">
        <v>554</v>
      </c>
      <c r="P79" s="159" t="s">
        <v>555</v>
      </c>
      <c r="Q79" s="131" t="s">
        <v>1387</v>
      </c>
    </row>
    <row r="80" spans="2:17" ht="12" customHeight="1" x14ac:dyDescent="0.3">
      <c r="B80" s="131" t="s">
        <v>190</v>
      </c>
      <c r="C80" s="256" t="s">
        <v>952</v>
      </c>
      <c r="D80" s="130">
        <v>266648.505</v>
      </c>
      <c r="E80" s="131">
        <f t="shared" si="2"/>
        <v>283970.71884984028</v>
      </c>
      <c r="F80" s="132">
        <v>266648.505</v>
      </c>
      <c r="G80" s="133">
        <f t="shared" si="3"/>
        <v>283970.71884984028</v>
      </c>
      <c r="H80" s="134" t="s">
        <v>493</v>
      </c>
      <c r="I80" s="131" t="s">
        <v>494</v>
      </c>
      <c r="J80" s="137" t="s">
        <v>78</v>
      </c>
      <c r="K80" s="136" t="s">
        <v>503</v>
      </c>
      <c r="L80" s="136" t="s">
        <v>510</v>
      </c>
      <c r="M80" s="151" t="s">
        <v>516</v>
      </c>
      <c r="N80" s="131">
        <v>31130</v>
      </c>
      <c r="O80" s="131" t="s">
        <v>554</v>
      </c>
      <c r="P80" s="159" t="s">
        <v>555</v>
      </c>
      <c r="Q80" s="131" t="s">
        <v>1388</v>
      </c>
    </row>
    <row r="81" spans="2:17" ht="12" customHeight="1" x14ac:dyDescent="0.3">
      <c r="B81" s="131" t="s">
        <v>195</v>
      </c>
      <c r="C81" s="256" t="s">
        <v>920</v>
      </c>
      <c r="D81" s="130">
        <v>264756.88</v>
      </c>
      <c r="E81" s="131">
        <f t="shared" si="2"/>
        <v>281956.20873269439</v>
      </c>
      <c r="F81" s="132">
        <v>264756.88</v>
      </c>
      <c r="G81" s="133">
        <f t="shared" si="3"/>
        <v>281956.20873269439</v>
      </c>
      <c r="H81" s="134" t="s">
        <v>493</v>
      </c>
      <c r="I81" s="131" t="s">
        <v>195</v>
      </c>
      <c r="J81" s="137" t="s">
        <v>78</v>
      </c>
      <c r="K81" s="136" t="s">
        <v>503</v>
      </c>
      <c r="L81" s="136" t="s">
        <v>512</v>
      </c>
      <c r="M81" s="151" t="s">
        <v>1293</v>
      </c>
      <c r="N81" s="131">
        <v>99820</v>
      </c>
      <c r="O81" s="131" t="s">
        <v>554</v>
      </c>
      <c r="P81" s="159" t="s">
        <v>555</v>
      </c>
      <c r="Q81" s="131" t="s">
        <v>1389</v>
      </c>
    </row>
    <row r="82" spans="2:17" ht="12" customHeight="1" x14ac:dyDescent="0.3">
      <c r="B82" s="131" t="s">
        <v>199</v>
      </c>
      <c r="C82" s="256" t="s">
        <v>953</v>
      </c>
      <c r="D82" s="130">
        <v>259284.82139999996</v>
      </c>
      <c r="E82" s="131">
        <f t="shared" si="2"/>
        <v>276128.67028753989</v>
      </c>
      <c r="F82" s="132">
        <v>259284.82139999996</v>
      </c>
      <c r="G82" s="133">
        <f t="shared" si="3"/>
        <v>276128.67028753989</v>
      </c>
      <c r="H82" s="134" t="s">
        <v>493</v>
      </c>
      <c r="I82" s="131" t="s">
        <v>494</v>
      </c>
      <c r="J82" s="137" t="s">
        <v>78</v>
      </c>
      <c r="K82" s="136" t="s">
        <v>503</v>
      </c>
      <c r="L82" s="136" t="s">
        <v>510</v>
      </c>
      <c r="M82" s="151" t="s">
        <v>516</v>
      </c>
      <c r="N82" s="131">
        <v>31210</v>
      </c>
      <c r="O82" s="131" t="s">
        <v>554</v>
      </c>
      <c r="P82" s="159" t="s">
        <v>555</v>
      </c>
      <c r="Q82" s="131" t="s">
        <v>1390</v>
      </c>
    </row>
    <row r="83" spans="2:17" ht="12" customHeight="1" x14ac:dyDescent="0.3">
      <c r="B83" s="131" t="s">
        <v>175</v>
      </c>
      <c r="C83" s="256" t="s">
        <v>954</v>
      </c>
      <c r="D83" s="130">
        <v>254458.06</v>
      </c>
      <c r="E83" s="131">
        <f t="shared" si="2"/>
        <v>270988.34930777422</v>
      </c>
      <c r="F83" s="132">
        <v>254458.06</v>
      </c>
      <c r="G83" s="133">
        <f t="shared" si="3"/>
        <v>270988.34930777422</v>
      </c>
      <c r="H83" s="134" t="s">
        <v>493</v>
      </c>
      <c r="I83" s="131" t="s">
        <v>494</v>
      </c>
      <c r="J83" s="137" t="s">
        <v>78</v>
      </c>
      <c r="K83" s="136" t="s">
        <v>503</v>
      </c>
      <c r="L83" s="136" t="s">
        <v>512</v>
      </c>
      <c r="M83" s="151" t="s">
        <v>519</v>
      </c>
      <c r="N83" s="131">
        <v>14015</v>
      </c>
      <c r="O83" s="131" t="s">
        <v>554</v>
      </c>
      <c r="P83" s="159" t="s">
        <v>555</v>
      </c>
      <c r="Q83" s="131" t="s">
        <v>1368</v>
      </c>
    </row>
    <row r="84" spans="2:17" ht="12" customHeight="1" x14ac:dyDescent="0.3">
      <c r="B84" s="131" t="s">
        <v>195</v>
      </c>
      <c r="C84" s="256" t="s">
        <v>955</v>
      </c>
      <c r="D84" s="130">
        <v>250000</v>
      </c>
      <c r="E84" s="131">
        <f t="shared" si="2"/>
        <v>266240.68157614482</v>
      </c>
      <c r="F84" s="132">
        <v>250000</v>
      </c>
      <c r="G84" s="133">
        <f t="shared" si="3"/>
        <v>266240.68157614482</v>
      </c>
      <c r="H84" s="134" t="s">
        <v>493</v>
      </c>
      <c r="I84" s="131" t="s">
        <v>195</v>
      </c>
      <c r="J84" s="137" t="s">
        <v>78</v>
      </c>
      <c r="K84" s="136" t="s">
        <v>503</v>
      </c>
      <c r="L84" s="136" t="s">
        <v>511</v>
      </c>
      <c r="M84" s="151" t="s">
        <v>1292</v>
      </c>
      <c r="N84" s="131">
        <v>25030</v>
      </c>
      <c r="O84" s="131" t="s">
        <v>554</v>
      </c>
      <c r="P84" s="159" t="s">
        <v>555</v>
      </c>
      <c r="Q84" s="131" t="s">
        <v>1391</v>
      </c>
    </row>
    <row r="85" spans="2:17" ht="12" customHeight="1" x14ac:dyDescent="0.3">
      <c r="B85" s="131" t="s">
        <v>195</v>
      </c>
      <c r="C85" s="256" t="s">
        <v>1804</v>
      </c>
      <c r="D85" s="130">
        <v>250000</v>
      </c>
      <c r="E85" s="131">
        <f t="shared" si="2"/>
        <v>266240.68157614482</v>
      </c>
      <c r="F85" s="132">
        <v>250000</v>
      </c>
      <c r="G85" s="133">
        <f t="shared" si="3"/>
        <v>266240.68157614482</v>
      </c>
      <c r="H85" s="134" t="s">
        <v>493</v>
      </c>
      <c r="I85" s="131" t="s">
        <v>195</v>
      </c>
      <c r="J85" s="137" t="s">
        <v>78</v>
      </c>
      <c r="K85" s="136" t="s">
        <v>503</v>
      </c>
      <c r="L85" s="136" t="s">
        <v>512</v>
      </c>
      <c r="M85" s="151" t="s">
        <v>1294</v>
      </c>
      <c r="N85" s="131">
        <v>72050</v>
      </c>
      <c r="O85" s="131" t="s">
        <v>554</v>
      </c>
      <c r="P85" s="159" t="s">
        <v>555</v>
      </c>
      <c r="Q85" s="131" t="s">
        <v>1392</v>
      </c>
    </row>
    <row r="86" spans="2:17" ht="12" customHeight="1" x14ac:dyDescent="0.3">
      <c r="B86" s="131" t="s">
        <v>175</v>
      </c>
      <c r="C86" s="256" t="s">
        <v>956</v>
      </c>
      <c r="D86" s="130">
        <v>248637.1734</v>
      </c>
      <c r="E86" s="131">
        <f t="shared" si="2"/>
        <v>264789.32204472844</v>
      </c>
      <c r="F86" s="132">
        <v>248637.1734</v>
      </c>
      <c r="G86" s="133">
        <f t="shared" si="3"/>
        <v>264789.32204472844</v>
      </c>
      <c r="H86" s="134" t="s">
        <v>493</v>
      </c>
      <c r="I86" s="131" t="s">
        <v>494</v>
      </c>
      <c r="J86" s="137" t="s">
        <v>78</v>
      </c>
      <c r="K86" s="136" t="s">
        <v>503</v>
      </c>
      <c r="L86" s="136" t="s">
        <v>510</v>
      </c>
      <c r="M86" s="151" t="s">
        <v>516</v>
      </c>
      <c r="N86" s="131">
        <v>31195</v>
      </c>
      <c r="O86" s="131" t="s">
        <v>554</v>
      </c>
      <c r="P86" s="159" t="s">
        <v>555</v>
      </c>
      <c r="Q86" s="131" t="s">
        <v>1393</v>
      </c>
    </row>
    <row r="87" spans="2:17" ht="12" customHeight="1" x14ac:dyDescent="0.3">
      <c r="B87" s="131" t="s">
        <v>195</v>
      </c>
      <c r="C87" s="256" t="s">
        <v>920</v>
      </c>
      <c r="D87" s="130">
        <v>248221.16</v>
      </c>
      <c r="E87" s="131">
        <f t="shared" si="2"/>
        <v>264346.28328008519</v>
      </c>
      <c r="F87" s="132">
        <v>248221.16</v>
      </c>
      <c r="G87" s="133">
        <f t="shared" si="3"/>
        <v>264346.28328008519</v>
      </c>
      <c r="H87" s="134" t="s">
        <v>493</v>
      </c>
      <c r="I87" s="131" t="s">
        <v>195</v>
      </c>
      <c r="J87" s="137" t="s">
        <v>78</v>
      </c>
      <c r="K87" s="136" t="s">
        <v>503</v>
      </c>
      <c r="L87" s="136" t="s">
        <v>512</v>
      </c>
      <c r="M87" s="151" t="s">
        <v>1293</v>
      </c>
      <c r="N87" s="131">
        <v>99820</v>
      </c>
      <c r="O87" s="131" t="s">
        <v>554</v>
      </c>
      <c r="P87" s="159" t="s">
        <v>555</v>
      </c>
      <c r="Q87" s="131" t="s">
        <v>1394</v>
      </c>
    </row>
    <row r="88" spans="2:17" ht="12" customHeight="1" x14ac:dyDescent="0.3">
      <c r="B88" s="131" t="s">
        <v>226</v>
      </c>
      <c r="C88" s="256" t="s">
        <v>957</v>
      </c>
      <c r="D88" s="130">
        <v>246372.17200000002</v>
      </c>
      <c r="E88" s="131">
        <f t="shared" si="2"/>
        <v>262377.17997870076</v>
      </c>
      <c r="F88" s="132">
        <v>246372.17200000002</v>
      </c>
      <c r="G88" s="133">
        <f t="shared" si="3"/>
        <v>262377.17997870076</v>
      </c>
      <c r="H88" s="134" t="s">
        <v>493</v>
      </c>
      <c r="I88" s="131" t="s">
        <v>495</v>
      </c>
      <c r="J88" s="137" t="s">
        <v>78</v>
      </c>
      <c r="K88" s="136" t="s">
        <v>503</v>
      </c>
      <c r="L88" s="136" t="s">
        <v>510</v>
      </c>
      <c r="M88" s="151" t="s">
        <v>530</v>
      </c>
      <c r="N88" s="131">
        <v>16080</v>
      </c>
      <c r="O88" s="131" t="s">
        <v>554</v>
      </c>
      <c r="P88" s="159" t="s">
        <v>555</v>
      </c>
      <c r="Q88" s="131" t="s">
        <v>1387</v>
      </c>
    </row>
    <row r="89" spans="2:17" ht="12" customHeight="1" x14ac:dyDescent="0.3">
      <c r="B89" s="131" t="s">
        <v>199</v>
      </c>
      <c r="C89" s="256" t="s">
        <v>958</v>
      </c>
      <c r="D89" s="130">
        <v>244575.01500000001</v>
      </c>
      <c r="E89" s="131">
        <f t="shared" si="2"/>
        <v>260463.27476038341</v>
      </c>
      <c r="F89" s="132">
        <v>244575.01500000001</v>
      </c>
      <c r="G89" s="133">
        <f t="shared" si="3"/>
        <v>260463.27476038341</v>
      </c>
      <c r="H89" s="134" t="s">
        <v>493</v>
      </c>
      <c r="I89" s="131" t="s">
        <v>494</v>
      </c>
      <c r="J89" s="137" t="s">
        <v>78</v>
      </c>
      <c r="K89" s="136" t="s">
        <v>503</v>
      </c>
      <c r="L89" s="136" t="s">
        <v>512</v>
      </c>
      <c r="M89" s="151" t="s">
        <v>530</v>
      </c>
      <c r="N89" s="131">
        <v>16020</v>
      </c>
      <c r="O89" s="131" t="s">
        <v>554</v>
      </c>
      <c r="P89" s="159" t="s">
        <v>555</v>
      </c>
      <c r="Q89" s="131" t="s">
        <v>1395</v>
      </c>
    </row>
    <row r="90" spans="2:17" ht="12" customHeight="1" x14ac:dyDescent="0.3">
      <c r="B90" s="131" t="s">
        <v>195</v>
      </c>
      <c r="C90" s="256" t="s">
        <v>942</v>
      </c>
      <c r="D90" s="130">
        <v>232579.15</v>
      </c>
      <c r="E90" s="131">
        <f t="shared" si="2"/>
        <v>247688.12566560172</v>
      </c>
      <c r="F90" s="132">
        <v>232579.15</v>
      </c>
      <c r="G90" s="133">
        <f t="shared" si="3"/>
        <v>247688.12566560172</v>
      </c>
      <c r="H90" s="134" t="s">
        <v>493</v>
      </c>
      <c r="I90" s="131" t="s">
        <v>195</v>
      </c>
      <c r="J90" s="137" t="s">
        <v>78</v>
      </c>
      <c r="K90" s="136" t="s">
        <v>503</v>
      </c>
      <c r="L90" s="136" t="s">
        <v>512</v>
      </c>
      <c r="M90" s="151" t="s">
        <v>1293</v>
      </c>
      <c r="N90" s="131">
        <v>99820</v>
      </c>
      <c r="O90" s="131" t="s">
        <v>554</v>
      </c>
      <c r="P90" s="159" t="s">
        <v>555</v>
      </c>
      <c r="Q90" s="131" t="s">
        <v>1394</v>
      </c>
    </row>
    <row r="91" spans="2:17" ht="12" customHeight="1" x14ac:dyDescent="0.3">
      <c r="B91" s="131" t="s">
        <v>183</v>
      </c>
      <c r="C91" s="256" t="s">
        <v>959</v>
      </c>
      <c r="D91" s="130">
        <v>231071.3328</v>
      </c>
      <c r="E91" s="131">
        <f t="shared" si="2"/>
        <v>246082.35654952077</v>
      </c>
      <c r="F91" s="132">
        <v>231071.3328</v>
      </c>
      <c r="G91" s="133">
        <f t="shared" si="3"/>
        <v>246082.35654952077</v>
      </c>
      <c r="H91" s="134" t="s">
        <v>493</v>
      </c>
      <c r="I91" s="131" t="s">
        <v>494</v>
      </c>
      <c r="J91" s="137" t="s">
        <v>78</v>
      </c>
      <c r="K91" s="136" t="s">
        <v>503</v>
      </c>
      <c r="L91" s="136" t="s">
        <v>510</v>
      </c>
      <c r="M91" s="151" t="s">
        <v>520</v>
      </c>
      <c r="N91" s="131">
        <v>43042</v>
      </c>
      <c r="O91" s="131" t="s">
        <v>554</v>
      </c>
      <c r="P91" s="159" t="s">
        <v>555</v>
      </c>
      <c r="Q91" s="131" t="s">
        <v>1396</v>
      </c>
    </row>
    <row r="92" spans="2:17" ht="12" customHeight="1" x14ac:dyDescent="0.3">
      <c r="B92" s="131" t="s">
        <v>175</v>
      </c>
      <c r="C92" s="256" t="s">
        <v>960</v>
      </c>
      <c r="D92" s="130">
        <v>229920.9528</v>
      </c>
      <c r="E92" s="131">
        <f t="shared" si="2"/>
        <v>244857.24472843451</v>
      </c>
      <c r="F92" s="132">
        <v>229920.9528</v>
      </c>
      <c r="G92" s="133">
        <f t="shared" si="3"/>
        <v>244857.24472843451</v>
      </c>
      <c r="H92" s="134" t="s">
        <v>493</v>
      </c>
      <c r="I92" s="131" t="s">
        <v>494</v>
      </c>
      <c r="J92" s="137" t="s">
        <v>78</v>
      </c>
      <c r="K92" s="136" t="s">
        <v>503</v>
      </c>
      <c r="L92" s="136" t="s">
        <v>510</v>
      </c>
      <c r="M92" s="151" t="s">
        <v>516</v>
      </c>
      <c r="N92" s="131">
        <v>31120</v>
      </c>
      <c r="O92" s="131" t="s">
        <v>554</v>
      </c>
      <c r="P92" s="159" t="s">
        <v>555</v>
      </c>
      <c r="Q92" s="131" t="s">
        <v>1397</v>
      </c>
    </row>
    <row r="93" spans="2:17" ht="12" customHeight="1" x14ac:dyDescent="0.3">
      <c r="B93" s="131" t="s">
        <v>183</v>
      </c>
      <c r="C93" s="256" t="s">
        <v>961</v>
      </c>
      <c r="D93" s="130">
        <v>227811.41800000001</v>
      </c>
      <c r="E93" s="131">
        <f t="shared" si="2"/>
        <v>242610.66879659213</v>
      </c>
      <c r="F93" s="132">
        <v>227811.41800000001</v>
      </c>
      <c r="G93" s="133">
        <f t="shared" si="3"/>
        <v>242610.66879659213</v>
      </c>
      <c r="H93" s="134" t="s">
        <v>493</v>
      </c>
      <c r="I93" s="131" t="s">
        <v>494</v>
      </c>
      <c r="J93" s="137" t="s">
        <v>78</v>
      </c>
      <c r="K93" s="136" t="s">
        <v>503</v>
      </c>
      <c r="L93" s="136" t="s">
        <v>512</v>
      </c>
      <c r="M93" s="151" t="s">
        <v>516</v>
      </c>
      <c r="N93" s="131">
        <v>31166</v>
      </c>
      <c r="O93" s="131" t="s">
        <v>554</v>
      </c>
      <c r="P93" s="159" t="s">
        <v>555</v>
      </c>
      <c r="Q93" s="131" t="s">
        <v>1398</v>
      </c>
    </row>
    <row r="94" spans="2:17" ht="12" customHeight="1" x14ac:dyDescent="0.3">
      <c r="B94" s="131" t="s">
        <v>199</v>
      </c>
      <c r="C94" s="256" t="s">
        <v>962</v>
      </c>
      <c r="D94" s="130">
        <v>227811.21799999999</v>
      </c>
      <c r="E94" s="131">
        <f t="shared" si="2"/>
        <v>242610.45580404685</v>
      </c>
      <c r="F94" s="132">
        <v>227811.21799999999</v>
      </c>
      <c r="G94" s="133">
        <f t="shared" si="3"/>
        <v>242610.45580404685</v>
      </c>
      <c r="H94" s="134" t="s">
        <v>493</v>
      </c>
      <c r="I94" s="131" t="s">
        <v>494</v>
      </c>
      <c r="J94" s="137" t="s">
        <v>78</v>
      </c>
      <c r="K94" s="136" t="s">
        <v>503</v>
      </c>
      <c r="L94" s="136" t="s">
        <v>512</v>
      </c>
      <c r="M94" s="151" t="s">
        <v>516</v>
      </c>
      <c r="N94" s="131">
        <v>31166</v>
      </c>
      <c r="O94" s="131" t="s">
        <v>554</v>
      </c>
      <c r="P94" s="159" t="s">
        <v>555</v>
      </c>
      <c r="Q94" s="131" t="s">
        <v>1398</v>
      </c>
    </row>
    <row r="95" spans="2:17" ht="12" customHeight="1" x14ac:dyDescent="0.3">
      <c r="B95" s="131" t="s">
        <v>199</v>
      </c>
      <c r="C95" s="256" t="s">
        <v>963</v>
      </c>
      <c r="D95" s="130">
        <v>226338.08</v>
      </c>
      <c r="E95" s="131">
        <f t="shared" si="2"/>
        <v>241041.61874334398</v>
      </c>
      <c r="F95" s="132">
        <v>226338.08</v>
      </c>
      <c r="G95" s="133">
        <f t="shared" si="3"/>
        <v>241041.61874334398</v>
      </c>
      <c r="H95" s="134" t="s">
        <v>493</v>
      </c>
      <c r="I95" s="131" t="s">
        <v>494</v>
      </c>
      <c r="J95" s="137" t="s">
        <v>78</v>
      </c>
      <c r="K95" s="136" t="s">
        <v>503</v>
      </c>
      <c r="L95" s="136" t="s">
        <v>512</v>
      </c>
      <c r="M95" s="151" t="s">
        <v>516</v>
      </c>
      <c r="N95" s="131">
        <v>31120</v>
      </c>
      <c r="O95" s="131" t="s">
        <v>554</v>
      </c>
      <c r="P95" s="159" t="s">
        <v>555</v>
      </c>
      <c r="Q95" s="131" t="s">
        <v>1363</v>
      </c>
    </row>
    <row r="96" spans="2:17" ht="12" customHeight="1" x14ac:dyDescent="0.3">
      <c r="B96" s="131" t="s">
        <v>174</v>
      </c>
      <c r="C96" s="256" t="s">
        <v>964</v>
      </c>
      <c r="D96" s="130">
        <v>224240.54500000001</v>
      </c>
      <c r="E96" s="131">
        <f t="shared" si="2"/>
        <v>238807.82215122474</v>
      </c>
      <c r="F96" s="132">
        <v>224240.54500000001</v>
      </c>
      <c r="G96" s="133">
        <f t="shared" si="3"/>
        <v>238807.82215122474</v>
      </c>
      <c r="H96" s="134" t="s">
        <v>493</v>
      </c>
      <c r="I96" s="131" t="s">
        <v>494</v>
      </c>
      <c r="J96" s="137" t="s">
        <v>78</v>
      </c>
      <c r="K96" s="136" t="s">
        <v>503</v>
      </c>
      <c r="L96" s="136" t="s">
        <v>512</v>
      </c>
      <c r="M96" s="151" t="s">
        <v>520</v>
      </c>
      <c r="N96" s="131">
        <v>43040</v>
      </c>
      <c r="O96" s="131" t="s">
        <v>554</v>
      </c>
      <c r="P96" s="159" t="s">
        <v>555</v>
      </c>
      <c r="Q96" s="131" t="s">
        <v>1382</v>
      </c>
    </row>
    <row r="97" spans="2:17" ht="12" customHeight="1" x14ac:dyDescent="0.3">
      <c r="B97" s="131" t="s">
        <v>185</v>
      </c>
      <c r="C97" s="256" t="s">
        <v>965</v>
      </c>
      <c r="D97" s="130">
        <v>221643</v>
      </c>
      <c r="E97" s="131">
        <f t="shared" si="2"/>
        <v>236041.5335463259</v>
      </c>
      <c r="F97" s="132">
        <v>221643</v>
      </c>
      <c r="G97" s="133">
        <f t="shared" si="3"/>
        <v>236041.5335463259</v>
      </c>
      <c r="H97" s="134" t="s">
        <v>493</v>
      </c>
      <c r="I97" s="131" t="s">
        <v>494</v>
      </c>
      <c r="J97" s="137" t="s">
        <v>78</v>
      </c>
      <c r="K97" s="136" t="s">
        <v>503</v>
      </c>
      <c r="L97" s="136" t="s">
        <v>512</v>
      </c>
      <c r="M97" s="151" t="s">
        <v>520</v>
      </c>
      <c r="N97" s="131">
        <v>43040</v>
      </c>
      <c r="O97" s="131" t="s">
        <v>554</v>
      </c>
      <c r="P97" s="159" t="s">
        <v>555</v>
      </c>
      <c r="Q97" s="131" t="s">
        <v>1378</v>
      </c>
    </row>
    <row r="98" spans="2:17" ht="12" customHeight="1" x14ac:dyDescent="0.3">
      <c r="B98" s="131" t="s">
        <v>195</v>
      </c>
      <c r="C98" s="256" t="s">
        <v>911</v>
      </c>
      <c r="D98" s="130">
        <v>218346.9</v>
      </c>
      <c r="E98" s="131">
        <f t="shared" si="2"/>
        <v>232531.30990415337</v>
      </c>
      <c r="F98" s="132">
        <v>218346.9</v>
      </c>
      <c r="G98" s="133">
        <f t="shared" si="3"/>
        <v>232531.30990415337</v>
      </c>
      <c r="H98" s="134" t="s">
        <v>493</v>
      </c>
      <c r="I98" s="131" t="s">
        <v>195</v>
      </c>
      <c r="J98" s="137" t="s">
        <v>78</v>
      </c>
      <c r="K98" s="136" t="s">
        <v>503</v>
      </c>
      <c r="L98" s="136" t="s">
        <v>512</v>
      </c>
      <c r="M98" s="151" t="s">
        <v>1293</v>
      </c>
      <c r="N98" s="131">
        <v>99820</v>
      </c>
      <c r="O98" s="131" t="s">
        <v>554</v>
      </c>
      <c r="P98" s="159" t="s">
        <v>555</v>
      </c>
      <c r="Q98" s="131" t="s">
        <v>1389</v>
      </c>
    </row>
    <row r="99" spans="2:17" ht="12" customHeight="1" x14ac:dyDescent="0.3">
      <c r="B99" s="131" t="s">
        <v>195</v>
      </c>
      <c r="C99" s="256" t="s">
        <v>966</v>
      </c>
      <c r="D99" s="130">
        <v>217803.38399999999</v>
      </c>
      <c r="E99" s="131">
        <f t="shared" si="2"/>
        <v>231952.48562300319</v>
      </c>
      <c r="F99" s="132">
        <v>217803.38399999999</v>
      </c>
      <c r="G99" s="133">
        <f t="shared" si="3"/>
        <v>231952.48562300319</v>
      </c>
      <c r="H99" s="134" t="s">
        <v>493</v>
      </c>
      <c r="I99" s="131" t="s">
        <v>195</v>
      </c>
      <c r="J99" s="137" t="s">
        <v>78</v>
      </c>
      <c r="K99" s="136" t="s">
        <v>503</v>
      </c>
      <c r="L99" s="136" t="s">
        <v>512</v>
      </c>
      <c r="M99" s="151" t="s">
        <v>522</v>
      </c>
      <c r="N99" s="131">
        <v>12110</v>
      </c>
      <c r="O99" s="131" t="s">
        <v>554</v>
      </c>
      <c r="P99" s="159" t="s">
        <v>555</v>
      </c>
      <c r="Q99" s="131" t="s">
        <v>1399</v>
      </c>
    </row>
    <row r="100" spans="2:17" ht="12" customHeight="1" x14ac:dyDescent="0.3">
      <c r="B100" s="131" t="s">
        <v>172</v>
      </c>
      <c r="C100" s="256" t="s">
        <v>1805</v>
      </c>
      <c r="D100" s="130">
        <v>216605.00199999998</v>
      </c>
      <c r="E100" s="131">
        <f t="shared" si="2"/>
        <v>230676.25346112886</v>
      </c>
      <c r="F100" s="132">
        <v>216605.00199999998</v>
      </c>
      <c r="G100" s="133">
        <f t="shared" si="3"/>
        <v>230676.25346112886</v>
      </c>
      <c r="H100" s="134" t="s">
        <v>493</v>
      </c>
      <c r="I100" s="131" t="s">
        <v>494</v>
      </c>
      <c r="J100" s="137" t="s">
        <v>78</v>
      </c>
      <c r="K100" s="136" t="s">
        <v>503</v>
      </c>
      <c r="L100" s="136" t="s">
        <v>512</v>
      </c>
      <c r="M100" s="151" t="s">
        <v>524</v>
      </c>
      <c r="N100" s="131">
        <v>43071</v>
      </c>
      <c r="O100" s="131" t="s">
        <v>554</v>
      </c>
      <c r="P100" s="159" t="s">
        <v>555</v>
      </c>
      <c r="Q100" s="131" t="s">
        <v>1400</v>
      </c>
    </row>
    <row r="101" spans="2:17" ht="12" customHeight="1" x14ac:dyDescent="0.3">
      <c r="B101" s="131" t="s">
        <v>202</v>
      </c>
      <c r="C101" s="256" t="s">
        <v>967</v>
      </c>
      <c r="D101" s="130">
        <v>209432.82</v>
      </c>
      <c r="E101" s="131">
        <f t="shared" si="2"/>
        <v>223038.14696485625</v>
      </c>
      <c r="F101" s="132">
        <v>209432.82</v>
      </c>
      <c r="G101" s="133">
        <f t="shared" si="3"/>
        <v>223038.14696485625</v>
      </c>
      <c r="H101" s="134" t="s">
        <v>493</v>
      </c>
      <c r="I101" s="131" t="s">
        <v>494</v>
      </c>
      <c r="J101" s="137" t="s">
        <v>78</v>
      </c>
      <c r="K101" s="136" t="s">
        <v>503</v>
      </c>
      <c r="L101" s="136" t="s">
        <v>510</v>
      </c>
      <c r="M101" s="151" t="s">
        <v>520</v>
      </c>
      <c r="N101" s="131">
        <v>43040</v>
      </c>
      <c r="O101" s="131" t="s">
        <v>554</v>
      </c>
      <c r="P101" s="159" t="s">
        <v>555</v>
      </c>
      <c r="Q101" s="131" t="s">
        <v>1401</v>
      </c>
    </row>
    <row r="102" spans="2:17" ht="12" customHeight="1" x14ac:dyDescent="0.3">
      <c r="B102" s="131" t="s">
        <v>201</v>
      </c>
      <c r="C102" s="256" t="s">
        <v>968</v>
      </c>
      <c r="D102" s="130">
        <v>207945.01</v>
      </c>
      <c r="E102" s="131">
        <f t="shared" si="2"/>
        <v>221453.68477103303</v>
      </c>
      <c r="F102" s="132">
        <v>207945.01</v>
      </c>
      <c r="G102" s="133">
        <f t="shared" si="3"/>
        <v>221453.68477103303</v>
      </c>
      <c r="H102" s="134" t="s">
        <v>493</v>
      </c>
      <c r="I102" s="131" t="s">
        <v>494</v>
      </c>
      <c r="J102" s="137" t="s">
        <v>78</v>
      </c>
      <c r="K102" s="136" t="s">
        <v>503</v>
      </c>
      <c r="L102" s="136" t="s">
        <v>512</v>
      </c>
      <c r="M102" s="151" t="s">
        <v>530</v>
      </c>
      <c r="N102" s="131">
        <v>16020</v>
      </c>
      <c r="O102" s="131" t="s">
        <v>554</v>
      </c>
      <c r="P102" s="159" t="s">
        <v>555</v>
      </c>
      <c r="Q102" s="131" t="s">
        <v>1360</v>
      </c>
    </row>
    <row r="103" spans="2:17" ht="12" customHeight="1" x14ac:dyDescent="0.3">
      <c r="B103" s="131" t="s">
        <v>877</v>
      </c>
      <c r="C103" s="256" t="s">
        <v>969</v>
      </c>
      <c r="D103" s="130">
        <v>207857.99</v>
      </c>
      <c r="E103" s="131">
        <f t="shared" si="2"/>
        <v>221361.01171458999</v>
      </c>
      <c r="F103" s="132">
        <v>207857.99</v>
      </c>
      <c r="G103" s="133">
        <f t="shared" si="3"/>
        <v>221361.01171458999</v>
      </c>
      <c r="H103" s="134" t="s">
        <v>493</v>
      </c>
      <c r="I103" s="131" t="s">
        <v>494</v>
      </c>
      <c r="J103" s="137" t="s">
        <v>78</v>
      </c>
      <c r="K103" s="136" t="s">
        <v>503</v>
      </c>
      <c r="L103" s="136" t="s">
        <v>512</v>
      </c>
      <c r="M103" s="151" t="s">
        <v>522</v>
      </c>
      <c r="N103" s="131">
        <v>12182</v>
      </c>
      <c r="O103" s="131" t="s">
        <v>554</v>
      </c>
      <c r="P103" s="159" t="s">
        <v>555</v>
      </c>
      <c r="Q103" s="131" t="s">
        <v>1402</v>
      </c>
    </row>
    <row r="104" spans="2:17" ht="12" customHeight="1" x14ac:dyDescent="0.3">
      <c r="B104" s="131" t="s">
        <v>197</v>
      </c>
      <c r="C104" s="256" t="s">
        <v>970</v>
      </c>
      <c r="D104" s="130">
        <v>203559.07</v>
      </c>
      <c r="E104" s="131">
        <f t="shared" si="2"/>
        <v>216782.82215122474</v>
      </c>
      <c r="F104" s="132">
        <v>203559.07</v>
      </c>
      <c r="G104" s="133">
        <f t="shared" si="3"/>
        <v>216782.82215122474</v>
      </c>
      <c r="H104" s="134" t="s">
        <v>493</v>
      </c>
      <c r="I104" s="131" t="s">
        <v>494</v>
      </c>
      <c r="J104" s="137" t="s">
        <v>78</v>
      </c>
      <c r="K104" s="136" t="s">
        <v>503</v>
      </c>
      <c r="L104" s="136" t="s">
        <v>512</v>
      </c>
      <c r="M104" s="151" t="s">
        <v>516</v>
      </c>
      <c r="N104" s="131">
        <v>31120</v>
      </c>
      <c r="O104" s="131" t="s">
        <v>554</v>
      </c>
      <c r="P104" s="159" t="s">
        <v>555</v>
      </c>
      <c r="Q104" s="131" t="s">
        <v>1363</v>
      </c>
    </row>
    <row r="105" spans="2:17" ht="12" customHeight="1" x14ac:dyDescent="0.3">
      <c r="B105" s="131" t="s">
        <v>195</v>
      </c>
      <c r="C105" s="256" t="s">
        <v>971</v>
      </c>
      <c r="D105" s="130">
        <v>202972</v>
      </c>
      <c r="E105" s="131">
        <f t="shared" si="2"/>
        <v>216157.61448349309</v>
      </c>
      <c r="F105" s="132">
        <v>202972</v>
      </c>
      <c r="G105" s="133">
        <f t="shared" si="3"/>
        <v>216157.61448349309</v>
      </c>
      <c r="H105" s="134" t="s">
        <v>493</v>
      </c>
      <c r="I105" s="131" t="s">
        <v>195</v>
      </c>
      <c r="J105" s="137" t="s">
        <v>78</v>
      </c>
      <c r="K105" s="136" t="s">
        <v>503</v>
      </c>
      <c r="L105" s="136" t="s">
        <v>510</v>
      </c>
      <c r="M105" s="151" t="s">
        <v>1293</v>
      </c>
      <c r="N105" s="131">
        <v>99820</v>
      </c>
      <c r="O105" s="131" t="s">
        <v>554</v>
      </c>
      <c r="P105" s="159" t="s">
        <v>555</v>
      </c>
      <c r="Q105" s="131" t="s">
        <v>1366</v>
      </c>
    </row>
    <row r="106" spans="2:17" ht="12" customHeight="1" x14ac:dyDescent="0.3">
      <c r="B106" s="131" t="s">
        <v>195</v>
      </c>
      <c r="C106" s="256" t="s">
        <v>972</v>
      </c>
      <c r="D106" s="130">
        <v>202972</v>
      </c>
      <c r="E106" s="131">
        <f t="shared" si="2"/>
        <v>216157.61448349309</v>
      </c>
      <c r="F106" s="132">
        <v>202972</v>
      </c>
      <c r="G106" s="133">
        <f t="shared" si="3"/>
        <v>216157.61448349309</v>
      </c>
      <c r="H106" s="134" t="s">
        <v>493</v>
      </c>
      <c r="I106" s="131" t="s">
        <v>195</v>
      </c>
      <c r="J106" s="137" t="s">
        <v>78</v>
      </c>
      <c r="K106" s="136" t="s">
        <v>503</v>
      </c>
      <c r="L106" s="136" t="s">
        <v>510</v>
      </c>
      <c r="M106" s="151" t="s">
        <v>1293</v>
      </c>
      <c r="N106" s="131">
        <v>99820</v>
      </c>
      <c r="O106" s="131" t="s">
        <v>554</v>
      </c>
      <c r="P106" s="159" t="s">
        <v>555</v>
      </c>
      <c r="Q106" s="131" t="s">
        <v>1403</v>
      </c>
    </row>
    <row r="107" spans="2:17" ht="12" customHeight="1" x14ac:dyDescent="0.3">
      <c r="B107" s="131" t="s">
        <v>207</v>
      </c>
      <c r="C107" s="256" t="s">
        <v>973</v>
      </c>
      <c r="D107" s="130">
        <v>202148.07</v>
      </c>
      <c r="E107" s="131">
        <f t="shared" si="2"/>
        <v>215280.15974440897</v>
      </c>
      <c r="F107" s="132">
        <v>202148.07</v>
      </c>
      <c r="G107" s="133">
        <f t="shared" si="3"/>
        <v>215280.15974440897</v>
      </c>
      <c r="H107" s="134" t="s">
        <v>493</v>
      </c>
      <c r="I107" s="131" t="s">
        <v>494</v>
      </c>
      <c r="J107" s="137" t="s">
        <v>78</v>
      </c>
      <c r="K107" s="136" t="s">
        <v>503</v>
      </c>
      <c r="L107" s="136" t="s">
        <v>512</v>
      </c>
      <c r="M107" s="151" t="s">
        <v>516</v>
      </c>
      <c r="N107" s="131">
        <v>31120</v>
      </c>
      <c r="O107" s="131" t="s">
        <v>554</v>
      </c>
      <c r="P107" s="159" t="s">
        <v>555</v>
      </c>
      <c r="Q107" s="131" t="s">
        <v>1363</v>
      </c>
    </row>
    <row r="108" spans="2:17" ht="12" customHeight="1" x14ac:dyDescent="0.3">
      <c r="B108" s="131" t="s">
        <v>190</v>
      </c>
      <c r="C108" s="256" t="s">
        <v>974</v>
      </c>
      <c r="D108" s="130">
        <v>202001.07</v>
      </c>
      <c r="E108" s="131">
        <f t="shared" si="2"/>
        <v>215123.6102236422</v>
      </c>
      <c r="F108" s="132">
        <v>202001.07</v>
      </c>
      <c r="G108" s="133">
        <f t="shared" si="3"/>
        <v>215123.6102236422</v>
      </c>
      <c r="H108" s="134" t="s">
        <v>493</v>
      </c>
      <c r="I108" s="131" t="s">
        <v>494</v>
      </c>
      <c r="J108" s="137" t="s">
        <v>78</v>
      </c>
      <c r="K108" s="136" t="s">
        <v>503</v>
      </c>
      <c r="L108" s="136" t="s">
        <v>510</v>
      </c>
      <c r="M108" s="151" t="s">
        <v>516</v>
      </c>
      <c r="N108" s="131">
        <v>31120</v>
      </c>
      <c r="O108" s="131" t="s">
        <v>554</v>
      </c>
      <c r="P108" s="159" t="s">
        <v>555</v>
      </c>
      <c r="Q108" s="131" t="s">
        <v>1363</v>
      </c>
    </row>
    <row r="109" spans="2:17" ht="12" customHeight="1" x14ac:dyDescent="0.3">
      <c r="B109" s="131" t="s">
        <v>217</v>
      </c>
      <c r="C109" s="256" t="s">
        <v>975</v>
      </c>
      <c r="D109" s="130">
        <v>198835.01</v>
      </c>
      <c r="E109" s="131">
        <f t="shared" si="2"/>
        <v>211751.87433439831</v>
      </c>
      <c r="F109" s="132">
        <v>198835.01</v>
      </c>
      <c r="G109" s="133">
        <f t="shared" si="3"/>
        <v>211751.87433439831</v>
      </c>
      <c r="H109" s="134" t="s">
        <v>493</v>
      </c>
      <c r="I109" s="131" t="s">
        <v>494</v>
      </c>
      <c r="J109" s="137" t="s">
        <v>78</v>
      </c>
      <c r="K109" s="136" t="s">
        <v>503</v>
      </c>
      <c r="L109" s="136" t="s">
        <v>512</v>
      </c>
      <c r="M109" s="151" t="s">
        <v>530</v>
      </c>
      <c r="N109" s="131">
        <v>16020</v>
      </c>
      <c r="O109" s="131" t="s">
        <v>554</v>
      </c>
      <c r="P109" s="159" t="s">
        <v>555</v>
      </c>
      <c r="Q109" s="131" t="s">
        <v>1360</v>
      </c>
    </row>
    <row r="110" spans="2:17" ht="12" customHeight="1" x14ac:dyDescent="0.3">
      <c r="B110" s="131" t="s">
        <v>172</v>
      </c>
      <c r="C110" s="256" t="s">
        <v>976</v>
      </c>
      <c r="D110" s="130">
        <v>198359.07</v>
      </c>
      <c r="E110" s="131">
        <f t="shared" si="2"/>
        <v>211245.0159744409</v>
      </c>
      <c r="F110" s="132">
        <v>198359.07</v>
      </c>
      <c r="G110" s="133">
        <f t="shared" si="3"/>
        <v>211245.0159744409</v>
      </c>
      <c r="H110" s="134" t="s">
        <v>493</v>
      </c>
      <c r="I110" s="131" t="s">
        <v>494</v>
      </c>
      <c r="J110" s="137" t="s">
        <v>78</v>
      </c>
      <c r="K110" s="136" t="s">
        <v>503</v>
      </c>
      <c r="L110" s="136" t="s">
        <v>510</v>
      </c>
      <c r="M110" s="151" t="s">
        <v>516</v>
      </c>
      <c r="N110" s="131">
        <v>31120</v>
      </c>
      <c r="O110" s="131" t="s">
        <v>554</v>
      </c>
      <c r="P110" s="159" t="s">
        <v>555</v>
      </c>
      <c r="Q110" s="131" t="s">
        <v>1363</v>
      </c>
    </row>
    <row r="111" spans="2:17" ht="12" customHeight="1" x14ac:dyDescent="0.3">
      <c r="B111" s="131" t="s">
        <v>190</v>
      </c>
      <c r="C111" s="256" t="s">
        <v>287</v>
      </c>
      <c r="D111" s="130">
        <v>246238.13400000002</v>
      </c>
      <c r="E111" s="131">
        <f t="shared" si="2"/>
        <v>262234.43450479239</v>
      </c>
      <c r="F111" s="132">
        <v>196990.50720000002</v>
      </c>
      <c r="G111" s="133">
        <f t="shared" si="3"/>
        <v>209787.5476038339</v>
      </c>
      <c r="H111" s="134" t="s">
        <v>493</v>
      </c>
      <c r="I111" s="131" t="s">
        <v>494</v>
      </c>
      <c r="J111" s="137" t="s">
        <v>78</v>
      </c>
      <c r="K111" s="136" t="s">
        <v>1319</v>
      </c>
      <c r="L111" s="136" t="s">
        <v>512</v>
      </c>
      <c r="M111" s="151" t="s">
        <v>519</v>
      </c>
      <c r="N111" s="131">
        <v>14031</v>
      </c>
      <c r="O111" s="131" t="s">
        <v>554</v>
      </c>
      <c r="P111" s="159" t="s">
        <v>555</v>
      </c>
      <c r="Q111" s="131" t="s">
        <v>1404</v>
      </c>
    </row>
    <row r="112" spans="2:17" ht="12" customHeight="1" x14ac:dyDescent="0.3">
      <c r="B112" s="131" t="s">
        <v>844</v>
      </c>
      <c r="C112" s="256" t="s">
        <v>977</v>
      </c>
      <c r="D112" s="130">
        <v>196647.40399999998</v>
      </c>
      <c r="E112" s="131">
        <f t="shared" si="2"/>
        <v>209422.15548455802</v>
      </c>
      <c r="F112" s="132">
        <v>196647.40399999998</v>
      </c>
      <c r="G112" s="133">
        <f t="shared" si="3"/>
        <v>209422.15548455802</v>
      </c>
      <c r="H112" s="134" t="s">
        <v>493</v>
      </c>
      <c r="I112" s="131" t="s">
        <v>495</v>
      </c>
      <c r="J112" s="137" t="s">
        <v>78</v>
      </c>
      <c r="K112" s="136" t="s">
        <v>503</v>
      </c>
      <c r="L112" s="136" t="s">
        <v>510</v>
      </c>
      <c r="M112" s="151" t="s">
        <v>530</v>
      </c>
      <c r="N112" s="131">
        <v>16010</v>
      </c>
      <c r="O112" s="131" t="s">
        <v>554</v>
      </c>
      <c r="P112" s="159" t="s">
        <v>555</v>
      </c>
      <c r="Q112" s="131" t="s">
        <v>1380</v>
      </c>
    </row>
    <row r="113" spans="2:17" ht="12" customHeight="1" x14ac:dyDescent="0.3">
      <c r="B113" s="131" t="s">
        <v>197</v>
      </c>
      <c r="C113" s="256" t="s">
        <v>978</v>
      </c>
      <c r="D113" s="130">
        <v>194644.39499999999</v>
      </c>
      <c r="E113" s="131">
        <f t="shared" si="2"/>
        <v>207289.02555910544</v>
      </c>
      <c r="F113" s="132">
        <v>194644.39499999999</v>
      </c>
      <c r="G113" s="133">
        <f t="shared" si="3"/>
        <v>207289.02555910544</v>
      </c>
      <c r="H113" s="134" t="s">
        <v>493</v>
      </c>
      <c r="I113" s="131" t="s">
        <v>494</v>
      </c>
      <c r="J113" s="137" t="s">
        <v>78</v>
      </c>
      <c r="K113" s="136" t="s">
        <v>503</v>
      </c>
      <c r="L113" s="136" t="s">
        <v>510</v>
      </c>
      <c r="M113" s="151" t="s">
        <v>520</v>
      </c>
      <c r="N113" s="131">
        <v>43040</v>
      </c>
      <c r="O113" s="131" t="s">
        <v>554</v>
      </c>
      <c r="P113" s="159" t="s">
        <v>555</v>
      </c>
      <c r="Q113" s="131" t="s">
        <v>1405</v>
      </c>
    </row>
    <row r="114" spans="2:17" ht="12" customHeight="1" x14ac:dyDescent="0.3">
      <c r="B114" s="131" t="s">
        <v>191</v>
      </c>
      <c r="C114" s="256" t="s">
        <v>979</v>
      </c>
      <c r="D114" s="130">
        <v>191301.07</v>
      </c>
      <c r="E114" s="131">
        <f t="shared" si="2"/>
        <v>203728.50905218319</v>
      </c>
      <c r="F114" s="132">
        <v>191301.07</v>
      </c>
      <c r="G114" s="133">
        <f t="shared" si="3"/>
        <v>203728.50905218319</v>
      </c>
      <c r="H114" s="134" t="s">
        <v>493</v>
      </c>
      <c r="I114" s="131" t="s">
        <v>494</v>
      </c>
      <c r="J114" s="137" t="s">
        <v>78</v>
      </c>
      <c r="K114" s="136" t="s">
        <v>503</v>
      </c>
      <c r="L114" s="136" t="s">
        <v>511</v>
      </c>
      <c r="M114" s="151" t="s">
        <v>524</v>
      </c>
      <c r="N114" s="131">
        <v>43071</v>
      </c>
      <c r="O114" s="131" t="s">
        <v>554</v>
      </c>
      <c r="P114" s="159" t="s">
        <v>555</v>
      </c>
      <c r="Q114" s="131" t="s">
        <v>1363</v>
      </c>
    </row>
    <row r="115" spans="2:17" ht="12" customHeight="1" x14ac:dyDescent="0.3">
      <c r="B115" s="131" t="s">
        <v>190</v>
      </c>
      <c r="C115" s="256" t="s">
        <v>980</v>
      </c>
      <c r="D115" s="130">
        <v>190852.02</v>
      </c>
      <c r="E115" s="131">
        <f t="shared" si="2"/>
        <v>203250.28753993611</v>
      </c>
      <c r="F115" s="132">
        <v>190852.02</v>
      </c>
      <c r="G115" s="133">
        <f t="shared" si="3"/>
        <v>203250.28753993611</v>
      </c>
      <c r="H115" s="134" t="s">
        <v>493</v>
      </c>
      <c r="I115" s="131" t="s">
        <v>494</v>
      </c>
      <c r="J115" s="137" t="s">
        <v>78</v>
      </c>
      <c r="K115" s="136" t="s">
        <v>503</v>
      </c>
      <c r="L115" s="136" t="s">
        <v>510</v>
      </c>
      <c r="M115" s="151" t="s">
        <v>516</v>
      </c>
      <c r="N115" s="131">
        <v>31120</v>
      </c>
      <c r="O115" s="131" t="s">
        <v>554</v>
      </c>
      <c r="P115" s="159" t="s">
        <v>555</v>
      </c>
      <c r="Q115" s="131" t="s">
        <v>1406</v>
      </c>
    </row>
    <row r="116" spans="2:17" ht="12" customHeight="1" x14ac:dyDescent="0.3">
      <c r="B116" s="131" t="s">
        <v>878</v>
      </c>
      <c r="C116" s="256" t="s">
        <v>981</v>
      </c>
      <c r="D116" s="130">
        <v>188532.723</v>
      </c>
      <c r="E116" s="131">
        <f t="shared" si="2"/>
        <v>200780.32268370609</v>
      </c>
      <c r="F116" s="132">
        <v>188532.723</v>
      </c>
      <c r="G116" s="133">
        <f t="shared" si="3"/>
        <v>200780.32268370609</v>
      </c>
      <c r="H116" s="134" t="s">
        <v>493</v>
      </c>
      <c r="I116" s="131" t="s">
        <v>495</v>
      </c>
      <c r="J116" s="137" t="s">
        <v>78</v>
      </c>
      <c r="K116" s="136" t="s">
        <v>503</v>
      </c>
      <c r="L116" s="136" t="s">
        <v>512</v>
      </c>
      <c r="M116" s="151" t="s">
        <v>530</v>
      </c>
      <c r="N116" s="131">
        <v>16010</v>
      </c>
      <c r="O116" s="131" t="s">
        <v>554</v>
      </c>
      <c r="P116" s="159" t="s">
        <v>555</v>
      </c>
      <c r="Q116" s="131" t="s">
        <v>1407</v>
      </c>
    </row>
    <row r="117" spans="2:17" ht="12" customHeight="1" x14ac:dyDescent="0.3">
      <c r="B117" s="131" t="s">
        <v>187</v>
      </c>
      <c r="C117" s="231" t="s">
        <v>982</v>
      </c>
      <c r="D117" s="130">
        <v>187164.3</v>
      </c>
      <c r="E117" s="131">
        <f t="shared" si="2"/>
        <v>199323.00319488818</v>
      </c>
      <c r="F117" s="132">
        <v>187164.3</v>
      </c>
      <c r="G117" s="133">
        <f t="shared" si="3"/>
        <v>199323.00319488818</v>
      </c>
      <c r="H117" s="134" t="s">
        <v>493</v>
      </c>
      <c r="I117" s="131" t="s">
        <v>494</v>
      </c>
      <c r="J117" s="137" t="s">
        <v>78</v>
      </c>
      <c r="K117" s="136" t="s">
        <v>503</v>
      </c>
      <c r="L117" s="136" t="s">
        <v>512</v>
      </c>
      <c r="M117" s="151" t="s">
        <v>516</v>
      </c>
      <c r="N117" s="131">
        <v>31120</v>
      </c>
      <c r="O117" s="131" t="s">
        <v>554</v>
      </c>
      <c r="P117" s="159" t="s">
        <v>555</v>
      </c>
      <c r="Q117" s="131" t="s">
        <v>1408</v>
      </c>
    </row>
    <row r="118" spans="2:17" ht="12" customHeight="1" x14ac:dyDescent="0.3">
      <c r="B118" s="131" t="s">
        <v>199</v>
      </c>
      <c r="C118" s="256" t="s">
        <v>983</v>
      </c>
      <c r="D118" s="130">
        <v>184480</v>
      </c>
      <c r="E118" s="131">
        <f t="shared" si="2"/>
        <v>196464.3237486688</v>
      </c>
      <c r="F118" s="132">
        <v>184480</v>
      </c>
      <c r="G118" s="133">
        <f t="shared" si="3"/>
        <v>196464.3237486688</v>
      </c>
      <c r="H118" s="134" t="s">
        <v>493</v>
      </c>
      <c r="I118" s="131" t="s">
        <v>494</v>
      </c>
      <c r="J118" s="137" t="s">
        <v>78</v>
      </c>
      <c r="K118" s="136" t="s">
        <v>503</v>
      </c>
      <c r="L118" s="136" t="s">
        <v>510</v>
      </c>
      <c r="M118" s="151" t="s">
        <v>528</v>
      </c>
      <c r="N118" s="131">
        <v>15110</v>
      </c>
      <c r="O118" s="131" t="s">
        <v>554</v>
      </c>
      <c r="P118" s="159" t="s">
        <v>555</v>
      </c>
      <c r="Q118" s="131" t="s">
        <v>1409</v>
      </c>
    </row>
    <row r="119" spans="2:17" ht="12" customHeight="1" x14ac:dyDescent="0.3">
      <c r="B119" s="131" t="s">
        <v>184</v>
      </c>
      <c r="C119" s="256" t="s">
        <v>984</v>
      </c>
      <c r="D119" s="130">
        <v>181722.84</v>
      </c>
      <c r="E119" s="131">
        <f t="shared" si="2"/>
        <v>193528.05111821086</v>
      </c>
      <c r="F119" s="132">
        <v>181722.84</v>
      </c>
      <c r="G119" s="133">
        <f t="shared" si="3"/>
        <v>193528.05111821086</v>
      </c>
      <c r="H119" s="134" t="s">
        <v>493</v>
      </c>
      <c r="I119" s="131" t="s">
        <v>494</v>
      </c>
      <c r="J119" s="137" t="s">
        <v>78</v>
      </c>
      <c r="K119" s="136" t="s">
        <v>503</v>
      </c>
      <c r="L119" s="136" t="s">
        <v>510</v>
      </c>
      <c r="M119" s="151" t="s">
        <v>516</v>
      </c>
      <c r="N119" s="131">
        <v>31120</v>
      </c>
      <c r="O119" s="131" t="s">
        <v>554</v>
      </c>
      <c r="P119" s="159" t="s">
        <v>555</v>
      </c>
      <c r="Q119" s="131" t="s">
        <v>1401</v>
      </c>
    </row>
    <row r="120" spans="2:17" ht="12" customHeight="1" x14ac:dyDescent="0.3">
      <c r="B120" s="131" t="s">
        <v>208</v>
      </c>
      <c r="C120" s="256" t="s">
        <v>985</v>
      </c>
      <c r="D120" s="130">
        <v>181440.01</v>
      </c>
      <c r="E120" s="131">
        <f t="shared" si="2"/>
        <v>193226.84771033016</v>
      </c>
      <c r="F120" s="132">
        <v>181440.01</v>
      </c>
      <c r="G120" s="133">
        <f t="shared" si="3"/>
        <v>193226.84771033016</v>
      </c>
      <c r="H120" s="134" t="s">
        <v>493</v>
      </c>
      <c r="I120" s="131" t="s">
        <v>494</v>
      </c>
      <c r="J120" s="137" t="s">
        <v>78</v>
      </c>
      <c r="K120" s="136" t="s">
        <v>503</v>
      </c>
      <c r="L120" s="136" t="s">
        <v>512</v>
      </c>
      <c r="M120" s="151" t="s">
        <v>516</v>
      </c>
      <c r="N120" s="131">
        <v>31120</v>
      </c>
      <c r="O120" s="131" t="s">
        <v>554</v>
      </c>
      <c r="P120" s="159" t="s">
        <v>555</v>
      </c>
      <c r="Q120" s="131" t="s">
        <v>1395</v>
      </c>
    </row>
    <row r="121" spans="2:17" ht="12" customHeight="1" x14ac:dyDescent="0.3">
      <c r="B121" s="131" t="s">
        <v>207</v>
      </c>
      <c r="C121" s="256" t="s">
        <v>986</v>
      </c>
      <c r="D121" s="130">
        <v>181065.01</v>
      </c>
      <c r="E121" s="131">
        <f t="shared" si="2"/>
        <v>192827.48668796595</v>
      </c>
      <c r="F121" s="132">
        <v>181065.01</v>
      </c>
      <c r="G121" s="133">
        <f t="shared" si="3"/>
        <v>192827.48668796595</v>
      </c>
      <c r="H121" s="134" t="s">
        <v>493</v>
      </c>
      <c r="I121" s="131" t="s">
        <v>494</v>
      </c>
      <c r="J121" s="137" t="s">
        <v>78</v>
      </c>
      <c r="K121" s="136" t="s">
        <v>503</v>
      </c>
      <c r="L121" s="136" t="s">
        <v>512</v>
      </c>
      <c r="M121" s="151" t="s">
        <v>530</v>
      </c>
      <c r="N121" s="131">
        <v>16020</v>
      </c>
      <c r="O121" s="131" t="s">
        <v>554</v>
      </c>
      <c r="P121" s="159" t="s">
        <v>555</v>
      </c>
      <c r="Q121" s="131" t="s">
        <v>1360</v>
      </c>
    </row>
    <row r="122" spans="2:17" ht="12" customHeight="1" x14ac:dyDescent="0.3">
      <c r="B122" s="131" t="s">
        <v>878</v>
      </c>
      <c r="C122" s="256" t="s">
        <v>987</v>
      </c>
      <c r="D122" s="130">
        <v>180683.802</v>
      </c>
      <c r="E122" s="131">
        <f t="shared" si="2"/>
        <v>192421.51437699681</v>
      </c>
      <c r="F122" s="132">
        <v>180683.802</v>
      </c>
      <c r="G122" s="133">
        <f t="shared" si="3"/>
        <v>192421.51437699681</v>
      </c>
      <c r="H122" s="134" t="s">
        <v>493</v>
      </c>
      <c r="I122" s="131" t="s">
        <v>495</v>
      </c>
      <c r="J122" s="137" t="s">
        <v>78</v>
      </c>
      <c r="K122" s="136" t="s">
        <v>503</v>
      </c>
      <c r="L122" s="136" t="s">
        <v>510</v>
      </c>
      <c r="M122" s="151" t="s">
        <v>530</v>
      </c>
      <c r="N122" s="131">
        <v>16010</v>
      </c>
      <c r="O122" s="131" t="s">
        <v>554</v>
      </c>
      <c r="P122" s="159" t="s">
        <v>555</v>
      </c>
      <c r="Q122" s="131" t="s">
        <v>1380</v>
      </c>
    </row>
    <row r="123" spans="2:17" ht="12" customHeight="1" x14ac:dyDescent="0.3">
      <c r="B123" s="131" t="s">
        <v>174</v>
      </c>
      <c r="C123" s="256" t="s">
        <v>988</v>
      </c>
      <c r="D123" s="130">
        <v>180421.5</v>
      </c>
      <c r="E123" s="131">
        <f t="shared" si="2"/>
        <v>192142.17252396166</v>
      </c>
      <c r="F123" s="132">
        <v>180421.5</v>
      </c>
      <c r="G123" s="133">
        <f t="shared" si="3"/>
        <v>192142.17252396166</v>
      </c>
      <c r="H123" s="134" t="s">
        <v>493</v>
      </c>
      <c r="I123" s="131" t="s">
        <v>494</v>
      </c>
      <c r="J123" s="137" t="s">
        <v>78</v>
      </c>
      <c r="K123" s="136" t="s">
        <v>503</v>
      </c>
      <c r="L123" s="136" t="s">
        <v>512</v>
      </c>
      <c r="M123" s="151" t="s">
        <v>520</v>
      </c>
      <c r="N123" s="131">
        <v>43040</v>
      </c>
      <c r="O123" s="131" t="s">
        <v>554</v>
      </c>
      <c r="P123" s="159" t="s">
        <v>555</v>
      </c>
      <c r="Q123" s="131" t="s">
        <v>1378</v>
      </c>
    </row>
    <row r="124" spans="2:17" ht="12" customHeight="1" x14ac:dyDescent="0.3">
      <c r="B124" s="131" t="s">
        <v>188</v>
      </c>
      <c r="C124" s="256" t="s">
        <v>259</v>
      </c>
      <c r="D124" s="130">
        <v>179597</v>
      </c>
      <c r="E124" s="131">
        <f t="shared" si="2"/>
        <v>191264.11075612355</v>
      </c>
      <c r="F124" s="132">
        <v>179597</v>
      </c>
      <c r="G124" s="133">
        <f t="shared" si="3"/>
        <v>191264.11075612355</v>
      </c>
      <c r="H124" s="134" t="s">
        <v>493</v>
      </c>
      <c r="I124" s="131" t="s">
        <v>494</v>
      </c>
      <c r="J124" s="137" t="s">
        <v>78</v>
      </c>
      <c r="K124" s="136" t="s">
        <v>503</v>
      </c>
      <c r="L124" s="136" t="s">
        <v>512</v>
      </c>
      <c r="M124" s="151" t="s">
        <v>516</v>
      </c>
      <c r="N124" s="131">
        <v>31191</v>
      </c>
      <c r="O124" s="131" t="s">
        <v>554</v>
      </c>
      <c r="P124" s="159" t="s">
        <v>555</v>
      </c>
      <c r="Q124" s="131" t="s">
        <v>1410</v>
      </c>
    </row>
    <row r="125" spans="2:17" ht="12" customHeight="1" x14ac:dyDescent="0.3">
      <c r="B125" s="131" t="s">
        <v>174</v>
      </c>
      <c r="C125" s="256" t="s">
        <v>262</v>
      </c>
      <c r="D125" s="130">
        <v>179447.3</v>
      </c>
      <c r="E125" s="131">
        <f t="shared" si="2"/>
        <v>191104.68583599574</v>
      </c>
      <c r="F125" s="132">
        <v>179447.3</v>
      </c>
      <c r="G125" s="133">
        <f t="shared" si="3"/>
        <v>191104.68583599574</v>
      </c>
      <c r="H125" s="134" t="s">
        <v>493</v>
      </c>
      <c r="I125" s="131" t="s">
        <v>494</v>
      </c>
      <c r="J125" s="137" t="s">
        <v>78</v>
      </c>
      <c r="K125" s="136" t="s">
        <v>503</v>
      </c>
      <c r="L125" s="136" t="s">
        <v>510</v>
      </c>
      <c r="M125" s="151" t="s">
        <v>516</v>
      </c>
      <c r="N125" s="131">
        <v>31162</v>
      </c>
      <c r="O125" s="131" t="s">
        <v>554</v>
      </c>
      <c r="P125" s="159" t="s">
        <v>555</v>
      </c>
      <c r="Q125" s="131" t="s">
        <v>1408</v>
      </c>
    </row>
    <row r="126" spans="2:17" ht="12" customHeight="1" x14ac:dyDescent="0.3">
      <c r="B126" s="131" t="s">
        <v>175</v>
      </c>
      <c r="C126" s="256" t="s">
        <v>960</v>
      </c>
      <c r="D126" s="130">
        <v>178374.2862</v>
      </c>
      <c r="E126" s="131">
        <f t="shared" si="2"/>
        <v>189961.96613418532</v>
      </c>
      <c r="F126" s="132">
        <v>178374.2862</v>
      </c>
      <c r="G126" s="133">
        <f t="shared" si="3"/>
        <v>189961.96613418532</v>
      </c>
      <c r="H126" s="134" t="s">
        <v>493</v>
      </c>
      <c r="I126" s="131" t="s">
        <v>494</v>
      </c>
      <c r="J126" s="137" t="s">
        <v>78</v>
      </c>
      <c r="K126" s="136" t="s">
        <v>503</v>
      </c>
      <c r="L126" s="136" t="s">
        <v>510</v>
      </c>
      <c r="M126" s="151" t="s">
        <v>516</v>
      </c>
      <c r="N126" s="131">
        <v>31120</v>
      </c>
      <c r="O126" s="131" t="s">
        <v>554</v>
      </c>
      <c r="P126" s="159" t="s">
        <v>555</v>
      </c>
      <c r="Q126" s="131" t="s">
        <v>1411</v>
      </c>
    </row>
    <row r="127" spans="2:17" ht="12" customHeight="1" x14ac:dyDescent="0.3">
      <c r="B127" s="131" t="s">
        <v>202</v>
      </c>
      <c r="C127" s="256" t="s">
        <v>967</v>
      </c>
      <c r="D127" s="130">
        <v>177289.05</v>
      </c>
      <c r="E127" s="131">
        <f t="shared" si="2"/>
        <v>188806.23003194889</v>
      </c>
      <c r="F127" s="132">
        <v>177289.05</v>
      </c>
      <c r="G127" s="133">
        <f t="shared" si="3"/>
        <v>188806.23003194889</v>
      </c>
      <c r="H127" s="134" t="s">
        <v>493</v>
      </c>
      <c r="I127" s="131" t="s">
        <v>494</v>
      </c>
      <c r="J127" s="137" t="s">
        <v>78</v>
      </c>
      <c r="K127" s="136" t="s">
        <v>503</v>
      </c>
      <c r="L127" s="136" t="s">
        <v>510</v>
      </c>
      <c r="M127" s="151" t="s">
        <v>520</v>
      </c>
      <c r="N127" s="131">
        <v>43040</v>
      </c>
      <c r="O127" s="131" t="s">
        <v>554</v>
      </c>
      <c r="P127" s="159" t="s">
        <v>555</v>
      </c>
      <c r="Q127" s="131" t="s">
        <v>1412</v>
      </c>
    </row>
    <row r="128" spans="2:17" ht="12" customHeight="1" x14ac:dyDescent="0.3">
      <c r="B128" s="131" t="s">
        <v>182</v>
      </c>
      <c r="C128" s="256" t="s">
        <v>243</v>
      </c>
      <c r="D128" s="130">
        <v>175154.8</v>
      </c>
      <c r="E128" s="131">
        <f t="shared" si="2"/>
        <v>186533.33333333334</v>
      </c>
      <c r="F128" s="132">
        <v>175154.8</v>
      </c>
      <c r="G128" s="133">
        <f t="shared" si="3"/>
        <v>186533.33333333334</v>
      </c>
      <c r="H128" s="134" t="s">
        <v>493</v>
      </c>
      <c r="I128" s="131" t="s">
        <v>494</v>
      </c>
      <c r="J128" s="137" t="s">
        <v>78</v>
      </c>
      <c r="K128" s="136" t="s">
        <v>503</v>
      </c>
      <c r="L128" s="136" t="s">
        <v>511</v>
      </c>
      <c r="M128" s="151" t="s">
        <v>851</v>
      </c>
      <c r="N128" s="131">
        <v>23110</v>
      </c>
      <c r="O128" s="131" t="s">
        <v>554</v>
      </c>
      <c r="P128" s="159" t="s">
        <v>555</v>
      </c>
      <c r="Q128" s="131" t="s">
        <v>1358</v>
      </c>
    </row>
    <row r="129" spans="2:17" ht="12" customHeight="1" x14ac:dyDescent="0.3">
      <c r="B129" s="131" t="s">
        <v>875</v>
      </c>
      <c r="C129" s="256" t="s">
        <v>989</v>
      </c>
      <c r="D129" s="130">
        <v>173717.55499999999</v>
      </c>
      <c r="E129" s="131">
        <f t="shared" si="2"/>
        <v>185002.7209797657</v>
      </c>
      <c r="F129" s="132">
        <v>173717.55499999999</v>
      </c>
      <c r="G129" s="133">
        <f t="shared" si="3"/>
        <v>185002.7209797657</v>
      </c>
      <c r="H129" s="134" t="s">
        <v>493</v>
      </c>
      <c r="I129" s="131" t="s">
        <v>495</v>
      </c>
      <c r="J129" s="137" t="s">
        <v>78</v>
      </c>
      <c r="K129" s="136" t="s">
        <v>503</v>
      </c>
      <c r="L129" s="136" t="s">
        <v>510</v>
      </c>
      <c r="M129" s="151" t="s">
        <v>524</v>
      </c>
      <c r="N129" s="131">
        <v>43071</v>
      </c>
      <c r="O129" s="131" t="s">
        <v>554</v>
      </c>
      <c r="P129" s="159" t="s">
        <v>555</v>
      </c>
      <c r="Q129" s="131" t="s">
        <v>1383</v>
      </c>
    </row>
    <row r="130" spans="2:17" ht="12" customHeight="1" x14ac:dyDescent="0.3">
      <c r="B130" s="131" t="s">
        <v>185</v>
      </c>
      <c r="C130" s="256" t="s">
        <v>990</v>
      </c>
      <c r="D130" s="130">
        <v>172662.99</v>
      </c>
      <c r="E130" s="131">
        <f t="shared" si="2"/>
        <v>183879.64856230031</v>
      </c>
      <c r="F130" s="132">
        <v>172662.99</v>
      </c>
      <c r="G130" s="133">
        <f t="shared" si="3"/>
        <v>183879.64856230031</v>
      </c>
      <c r="H130" s="134" t="s">
        <v>493</v>
      </c>
      <c r="I130" s="131" t="s">
        <v>494</v>
      </c>
      <c r="J130" s="137" t="s">
        <v>78</v>
      </c>
      <c r="K130" s="136" t="s">
        <v>503</v>
      </c>
      <c r="L130" s="136" t="s">
        <v>510</v>
      </c>
      <c r="M130" s="151" t="s">
        <v>520</v>
      </c>
      <c r="N130" s="131">
        <v>43040</v>
      </c>
      <c r="O130" s="131" t="s">
        <v>554</v>
      </c>
      <c r="P130" s="159" t="s">
        <v>555</v>
      </c>
      <c r="Q130" s="131" t="s">
        <v>1413</v>
      </c>
    </row>
    <row r="131" spans="2:17" ht="12" customHeight="1" x14ac:dyDescent="0.3">
      <c r="B131" s="131" t="s">
        <v>187</v>
      </c>
      <c r="C131" s="256" t="s">
        <v>991</v>
      </c>
      <c r="D131" s="130">
        <v>167295.88</v>
      </c>
      <c r="E131" s="131">
        <f t="shared" si="2"/>
        <v>178163.87646432375</v>
      </c>
      <c r="F131" s="132">
        <v>167295.88</v>
      </c>
      <c r="G131" s="133">
        <f t="shared" si="3"/>
        <v>178163.87646432375</v>
      </c>
      <c r="H131" s="134" t="s">
        <v>493</v>
      </c>
      <c r="I131" s="131" t="s">
        <v>494</v>
      </c>
      <c r="J131" s="137" t="s">
        <v>78</v>
      </c>
      <c r="K131" s="136" t="s">
        <v>503</v>
      </c>
      <c r="L131" s="136" t="s">
        <v>512</v>
      </c>
      <c r="M131" s="151" t="s">
        <v>522</v>
      </c>
      <c r="N131" s="131">
        <v>12220</v>
      </c>
      <c r="O131" s="131" t="s">
        <v>554</v>
      </c>
      <c r="P131" s="159" t="s">
        <v>555</v>
      </c>
      <c r="Q131" s="131" t="s">
        <v>1364</v>
      </c>
    </row>
    <row r="132" spans="2:17" ht="12" customHeight="1" x14ac:dyDescent="0.3">
      <c r="B132" s="131" t="s">
        <v>172</v>
      </c>
      <c r="C132" s="256" t="s">
        <v>992</v>
      </c>
      <c r="D132" s="130">
        <v>162568.51500000001</v>
      </c>
      <c r="E132" s="131">
        <f t="shared" si="2"/>
        <v>173129.40894568691</v>
      </c>
      <c r="F132" s="132">
        <v>162568.51500000001</v>
      </c>
      <c r="G132" s="133">
        <f t="shared" si="3"/>
        <v>173129.40894568691</v>
      </c>
      <c r="H132" s="134" t="s">
        <v>493</v>
      </c>
      <c r="I132" s="131" t="s">
        <v>494</v>
      </c>
      <c r="J132" s="137" t="s">
        <v>78</v>
      </c>
      <c r="K132" s="136" t="s">
        <v>503</v>
      </c>
      <c r="L132" s="136" t="s">
        <v>510</v>
      </c>
      <c r="M132" s="151" t="s">
        <v>516</v>
      </c>
      <c r="N132" s="131">
        <v>31120</v>
      </c>
      <c r="O132" s="131" t="s">
        <v>554</v>
      </c>
      <c r="P132" s="159" t="s">
        <v>555</v>
      </c>
      <c r="Q132" s="131" t="s">
        <v>1406</v>
      </c>
    </row>
    <row r="133" spans="2:17" ht="12" customHeight="1" x14ac:dyDescent="0.3">
      <c r="B133" s="131" t="s">
        <v>198</v>
      </c>
      <c r="C133" s="256" t="s">
        <v>993</v>
      </c>
      <c r="D133" s="130">
        <v>162101.32620000001</v>
      </c>
      <c r="E133" s="131">
        <f t="shared" si="2"/>
        <v>172631.87028753996</v>
      </c>
      <c r="F133" s="132">
        <v>162101.32620000001</v>
      </c>
      <c r="G133" s="133">
        <f t="shared" si="3"/>
        <v>172631.87028753996</v>
      </c>
      <c r="H133" s="134" t="s">
        <v>493</v>
      </c>
      <c r="I133" s="131" t="s">
        <v>494</v>
      </c>
      <c r="J133" s="137" t="s">
        <v>78</v>
      </c>
      <c r="K133" s="136" t="s">
        <v>503</v>
      </c>
      <c r="L133" s="136" t="s">
        <v>510</v>
      </c>
      <c r="M133" s="151" t="s">
        <v>520</v>
      </c>
      <c r="N133" s="131">
        <v>43040</v>
      </c>
      <c r="O133" s="131" t="s">
        <v>554</v>
      </c>
      <c r="P133" s="159" t="s">
        <v>555</v>
      </c>
      <c r="Q133" s="131" t="s">
        <v>1411</v>
      </c>
    </row>
    <row r="134" spans="2:17" ht="12" customHeight="1" x14ac:dyDescent="0.3">
      <c r="B134" s="131" t="s">
        <v>196</v>
      </c>
      <c r="C134" s="256" t="s">
        <v>994</v>
      </c>
      <c r="D134" s="130">
        <v>160223.63279999999</v>
      </c>
      <c r="E134" s="131">
        <f t="shared" si="2"/>
        <v>170632.19680511183</v>
      </c>
      <c r="F134" s="132">
        <v>160223.63279999999</v>
      </c>
      <c r="G134" s="133">
        <f t="shared" si="3"/>
        <v>170632.19680511183</v>
      </c>
      <c r="H134" s="134" t="s">
        <v>493</v>
      </c>
      <c r="I134" s="131" t="s">
        <v>494</v>
      </c>
      <c r="J134" s="137" t="s">
        <v>78</v>
      </c>
      <c r="K134" s="136" t="s">
        <v>503</v>
      </c>
      <c r="L134" s="136" t="s">
        <v>510</v>
      </c>
      <c r="M134" s="151" t="s">
        <v>516</v>
      </c>
      <c r="N134" s="131">
        <v>31120</v>
      </c>
      <c r="O134" s="131" t="s">
        <v>554</v>
      </c>
      <c r="P134" s="159" t="s">
        <v>555</v>
      </c>
      <c r="Q134" s="131" t="s">
        <v>1414</v>
      </c>
    </row>
    <row r="135" spans="2:17" ht="12" customHeight="1" x14ac:dyDescent="0.3">
      <c r="B135" s="131" t="s">
        <v>197</v>
      </c>
      <c r="C135" s="256" t="s">
        <v>995</v>
      </c>
      <c r="D135" s="130">
        <v>159603.91500000001</v>
      </c>
      <c r="E135" s="131">
        <f t="shared" si="2"/>
        <v>169972.22044728437</v>
      </c>
      <c r="F135" s="132">
        <v>159603.91500000001</v>
      </c>
      <c r="G135" s="133">
        <f t="shared" si="3"/>
        <v>169972.22044728437</v>
      </c>
      <c r="H135" s="134" t="s">
        <v>493</v>
      </c>
      <c r="I135" s="131" t="s">
        <v>494</v>
      </c>
      <c r="J135" s="137" t="s">
        <v>78</v>
      </c>
      <c r="K135" s="136" t="s">
        <v>503</v>
      </c>
      <c r="L135" s="136" t="s">
        <v>510</v>
      </c>
      <c r="M135" s="151" t="s">
        <v>516</v>
      </c>
      <c r="N135" s="131">
        <v>31210</v>
      </c>
      <c r="O135" s="131" t="s">
        <v>554</v>
      </c>
      <c r="P135" s="159" t="s">
        <v>555</v>
      </c>
      <c r="Q135" s="131" t="s">
        <v>1415</v>
      </c>
    </row>
    <row r="136" spans="2:17" ht="12" customHeight="1" x14ac:dyDescent="0.3">
      <c r="B136" s="131" t="s">
        <v>879</v>
      </c>
      <c r="C136" s="256" t="s">
        <v>996</v>
      </c>
      <c r="D136" s="130">
        <v>156188.5</v>
      </c>
      <c r="E136" s="131">
        <f t="shared" si="2"/>
        <v>166334.93077742279</v>
      </c>
      <c r="F136" s="132">
        <v>156188.5</v>
      </c>
      <c r="G136" s="133">
        <f t="shared" si="3"/>
        <v>166334.93077742279</v>
      </c>
      <c r="H136" s="134" t="s">
        <v>493</v>
      </c>
      <c r="I136" s="131" t="s">
        <v>495</v>
      </c>
      <c r="J136" s="137" t="s">
        <v>78</v>
      </c>
      <c r="K136" s="136" t="s">
        <v>503</v>
      </c>
      <c r="L136" s="136" t="s">
        <v>512</v>
      </c>
      <c r="M136" s="151" t="s">
        <v>1291</v>
      </c>
      <c r="N136" s="131">
        <v>41010</v>
      </c>
      <c r="O136" s="131" t="s">
        <v>554</v>
      </c>
      <c r="P136" s="159" t="s">
        <v>555</v>
      </c>
      <c r="Q136" s="131" t="s">
        <v>1378</v>
      </c>
    </row>
    <row r="137" spans="2:17" ht="12" customHeight="1" x14ac:dyDescent="0.3">
      <c r="B137" s="131" t="s">
        <v>196</v>
      </c>
      <c r="C137" s="256" t="s">
        <v>949</v>
      </c>
      <c r="D137" s="130">
        <v>154612.86720000001</v>
      </c>
      <c r="E137" s="131">
        <f t="shared" si="2"/>
        <v>164656.94057507988</v>
      </c>
      <c r="F137" s="132">
        <v>154612.86720000001</v>
      </c>
      <c r="G137" s="133">
        <f t="shared" si="3"/>
        <v>164656.94057507988</v>
      </c>
      <c r="H137" s="134" t="s">
        <v>493</v>
      </c>
      <c r="I137" s="131" t="s">
        <v>494</v>
      </c>
      <c r="J137" s="137" t="s">
        <v>78</v>
      </c>
      <c r="K137" s="136" t="s">
        <v>503</v>
      </c>
      <c r="L137" s="136" t="s">
        <v>510</v>
      </c>
      <c r="M137" s="151" t="s">
        <v>528</v>
      </c>
      <c r="N137" s="131">
        <v>15150</v>
      </c>
      <c r="O137" s="131" t="s">
        <v>554</v>
      </c>
      <c r="P137" s="159" t="s">
        <v>555</v>
      </c>
      <c r="Q137" s="131" t="s">
        <v>1416</v>
      </c>
    </row>
    <row r="138" spans="2:17" ht="12" customHeight="1" x14ac:dyDescent="0.3">
      <c r="B138" s="131" t="s">
        <v>195</v>
      </c>
      <c r="C138" s="256" t="s">
        <v>911</v>
      </c>
      <c r="D138" s="130">
        <v>154212.1</v>
      </c>
      <c r="E138" s="131">
        <f t="shared" si="2"/>
        <v>164230.13844515444</v>
      </c>
      <c r="F138" s="132">
        <v>154212.1</v>
      </c>
      <c r="G138" s="133">
        <f t="shared" si="3"/>
        <v>164230.13844515444</v>
      </c>
      <c r="H138" s="134" t="s">
        <v>493</v>
      </c>
      <c r="I138" s="131" t="s">
        <v>195</v>
      </c>
      <c r="J138" s="137" t="s">
        <v>78</v>
      </c>
      <c r="K138" s="136" t="s">
        <v>503</v>
      </c>
      <c r="L138" s="136" t="s">
        <v>512</v>
      </c>
      <c r="M138" s="151" t="s">
        <v>1293</v>
      </c>
      <c r="N138" s="131">
        <v>99820</v>
      </c>
      <c r="O138" s="131" t="s">
        <v>554</v>
      </c>
      <c r="P138" s="159" t="s">
        <v>555</v>
      </c>
      <c r="Q138" s="131" t="s">
        <v>1394</v>
      </c>
    </row>
    <row r="139" spans="2:17" ht="12" customHeight="1" x14ac:dyDescent="0.3">
      <c r="B139" s="131" t="s">
        <v>189</v>
      </c>
      <c r="C139" s="256" t="s">
        <v>997</v>
      </c>
      <c r="D139" s="130">
        <v>151115.99</v>
      </c>
      <c r="E139" s="131">
        <f t="shared" ref="E139:E202" si="4">D139/0.939</f>
        <v>160932.89669861554</v>
      </c>
      <c r="F139" s="132">
        <v>151115.99</v>
      </c>
      <c r="G139" s="133">
        <f t="shared" ref="G139:G202" si="5">F139/0.939</f>
        <v>160932.89669861554</v>
      </c>
      <c r="H139" s="134" t="s">
        <v>493</v>
      </c>
      <c r="I139" s="131" t="s">
        <v>494</v>
      </c>
      <c r="J139" s="137" t="s">
        <v>78</v>
      </c>
      <c r="K139" s="136" t="s">
        <v>503</v>
      </c>
      <c r="L139" s="136" t="s">
        <v>512</v>
      </c>
      <c r="M139" s="151" t="s">
        <v>520</v>
      </c>
      <c r="N139" s="131">
        <v>43042</v>
      </c>
      <c r="O139" s="131" t="s">
        <v>554</v>
      </c>
      <c r="P139" s="159" t="s">
        <v>555</v>
      </c>
      <c r="Q139" s="131" t="s">
        <v>1370</v>
      </c>
    </row>
    <row r="140" spans="2:17" ht="12" customHeight="1" x14ac:dyDescent="0.3">
      <c r="B140" s="131" t="s">
        <v>182</v>
      </c>
      <c r="C140" s="256" t="s">
        <v>998</v>
      </c>
      <c r="D140" s="130">
        <v>150805.89000000001</v>
      </c>
      <c r="E140" s="131">
        <f t="shared" si="4"/>
        <v>160602.65175718852</v>
      </c>
      <c r="F140" s="132">
        <v>150805.89000000001</v>
      </c>
      <c r="G140" s="133">
        <f t="shared" si="5"/>
        <v>160602.65175718852</v>
      </c>
      <c r="H140" s="134" t="s">
        <v>493</v>
      </c>
      <c r="I140" s="131" t="s">
        <v>494</v>
      </c>
      <c r="J140" s="137" t="s">
        <v>78</v>
      </c>
      <c r="K140" s="136" t="s">
        <v>503</v>
      </c>
      <c r="L140" s="136" t="s">
        <v>510</v>
      </c>
      <c r="M140" s="151" t="s">
        <v>1291</v>
      </c>
      <c r="N140" s="131">
        <v>41010</v>
      </c>
      <c r="O140" s="131" t="s">
        <v>554</v>
      </c>
      <c r="P140" s="159" t="s">
        <v>555</v>
      </c>
      <c r="Q140" s="131" t="s">
        <v>1417</v>
      </c>
    </row>
    <row r="141" spans="2:17" ht="12" customHeight="1" x14ac:dyDescent="0.3">
      <c r="B141" s="131" t="s">
        <v>184</v>
      </c>
      <c r="C141" s="256" t="s">
        <v>984</v>
      </c>
      <c r="D141" s="130">
        <v>149391.04000000001</v>
      </c>
      <c r="E141" s="131">
        <f t="shared" si="4"/>
        <v>159095.88924387647</v>
      </c>
      <c r="F141" s="132">
        <v>149391.04000000001</v>
      </c>
      <c r="G141" s="133">
        <f t="shared" si="5"/>
        <v>159095.88924387647</v>
      </c>
      <c r="H141" s="134" t="s">
        <v>493</v>
      </c>
      <c r="I141" s="131" t="s">
        <v>494</v>
      </c>
      <c r="J141" s="137" t="s">
        <v>78</v>
      </c>
      <c r="K141" s="136" t="s">
        <v>503</v>
      </c>
      <c r="L141" s="136" t="s">
        <v>510</v>
      </c>
      <c r="M141" s="151" t="s">
        <v>516</v>
      </c>
      <c r="N141" s="131">
        <v>31120</v>
      </c>
      <c r="O141" s="131" t="s">
        <v>554</v>
      </c>
      <c r="P141" s="159" t="s">
        <v>555</v>
      </c>
      <c r="Q141" s="131" t="s">
        <v>1412</v>
      </c>
    </row>
    <row r="142" spans="2:17" ht="12" customHeight="1" x14ac:dyDescent="0.3">
      <c r="B142" s="131" t="s">
        <v>190</v>
      </c>
      <c r="C142" s="256" t="s">
        <v>999</v>
      </c>
      <c r="D142" s="130">
        <v>148439.99</v>
      </c>
      <c r="E142" s="131">
        <f t="shared" si="4"/>
        <v>158083.05644302448</v>
      </c>
      <c r="F142" s="132">
        <v>148439.99</v>
      </c>
      <c r="G142" s="133">
        <f t="shared" si="5"/>
        <v>158083.05644302448</v>
      </c>
      <c r="H142" s="134" t="s">
        <v>493</v>
      </c>
      <c r="I142" s="131" t="s">
        <v>494</v>
      </c>
      <c r="J142" s="137" t="s">
        <v>78</v>
      </c>
      <c r="K142" s="136" t="s">
        <v>503</v>
      </c>
      <c r="L142" s="136" t="s">
        <v>512</v>
      </c>
      <c r="M142" s="151" t="s">
        <v>520</v>
      </c>
      <c r="N142" s="131">
        <v>43042</v>
      </c>
      <c r="O142" s="131" t="s">
        <v>554</v>
      </c>
      <c r="P142" s="159" t="s">
        <v>555</v>
      </c>
      <c r="Q142" s="131" t="s">
        <v>1370</v>
      </c>
    </row>
    <row r="143" spans="2:17" ht="12" customHeight="1" x14ac:dyDescent="0.3">
      <c r="B143" s="131" t="s">
        <v>197</v>
      </c>
      <c r="C143" s="256" t="s">
        <v>1806</v>
      </c>
      <c r="D143" s="130">
        <v>148318.60199999998</v>
      </c>
      <c r="E143" s="131">
        <f t="shared" si="4"/>
        <v>157953.78274760384</v>
      </c>
      <c r="F143" s="132">
        <v>148318.60199999998</v>
      </c>
      <c r="G143" s="133">
        <f t="shared" si="5"/>
        <v>157953.78274760384</v>
      </c>
      <c r="H143" s="134" t="s">
        <v>493</v>
      </c>
      <c r="I143" s="131" t="s">
        <v>494</v>
      </c>
      <c r="J143" s="137" t="s">
        <v>78</v>
      </c>
      <c r="K143" s="136" t="s">
        <v>503</v>
      </c>
      <c r="L143" s="136" t="s">
        <v>512</v>
      </c>
      <c r="M143" s="151" t="s">
        <v>524</v>
      </c>
      <c r="N143" s="131">
        <v>43071</v>
      </c>
      <c r="O143" s="131" t="s">
        <v>554</v>
      </c>
      <c r="P143" s="159" t="s">
        <v>555</v>
      </c>
      <c r="Q143" s="131" t="s">
        <v>1400</v>
      </c>
    </row>
    <row r="144" spans="2:17" ht="12" customHeight="1" x14ac:dyDescent="0.3">
      <c r="B144" s="131" t="s">
        <v>175</v>
      </c>
      <c r="C144" s="256" t="s">
        <v>1000</v>
      </c>
      <c r="D144" s="130">
        <v>145158.54999999999</v>
      </c>
      <c r="E144" s="131">
        <f t="shared" si="4"/>
        <v>154588.44515441961</v>
      </c>
      <c r="F144" s="132">
        <v>145158.54999999999</v>
      </c>
      <c r="G144" s="133">
        <f t="shared" si="5"/>
        <v>154588.44515441961</v>
      </c>
      <c r="H144" s="134" t="s">
        <v>493</v>
      </c>
      <c r="I144" s="131" t="s">
        <v>494</v>
      </c>
      <c r="J144" s="137" t="s">
        <v>78</v>
      </c>
      <c r="K144" s="136" t="s">
        <v>503</v>
      </c>
      <c r="L144" s="136" t="s">
        <v>511</v>
      </c>
      <c r="M144" s="151" t="s">
        <v>524</v>
      </c>
      <c r="N144" s="131">
        <v>43071</v>
      </c>
      <c r="O144" s="131" t="s">
        <v>554</v>
      </c>
      <c r="P144" s="159" t="s">
        <v>555</v>
      </c>
      <c r="Q144" s="131" t="s">
        <v>1383</v>
      </c>
    </row>
    <row r="145" spans="2:17" ht="12" customHeight="1" x14ac:dyDescent="0.3">
      <c r="B145" s="131" t="s">
        <v>184</v>
      </c>
      <c r="C145" s="256" t="s">
        <v>1001</v>
      </c>
      <c r="D145" s="130">
        <v>144937.93</v>
      </c>
      <c r="E145" s="131">
        <f t="shared" si="4"/>
        <v>154353.49307774229</v>
      </c>
      <c r="F145" s="132">
        <v>144937.93</v>
      </c>
      <c r="G145" s="133">
        <f t="shared" si="5"/>
        <v>154353.49307774229</v>
      </c>
      <c r="H145" s="134" t="s">
        <v>493</v>
      </c>
      <c r="I145" s="131" t="s">
        <v>494</v>
      </c>
      <c r="J145" s="137" t="s">
        <v>78</v>
      </c>
      <c r="K145" s="136" t="s">
        <v>503</v>
      </c>
      <c r="L145" s="136" t="s">
        <v>510</v>
      </c>
      <c r="M145" s="151" t="s">
        <v>516</v>
      </c>
      <c r="N145" s="131">
        <v>31120</v>
      </c>
      <c r="O145" s="131" t="s">
        <v>554</v>
      </c>
      <c r="P145" s="159" t="s">
        <v>555</v>
      </c>
      <c r="Q145" s="131" t="s">
        <v>1418</v>
      </c>
    </row>
    <row r="146" spans="2:17" ht="12" customHeight="1" x14ac:dyDescent="0.3">
      <c r="B146" s="131" t="s">
        <v>187</v>
      </c>
      <c r="C146" s="256" t="s">
        <v>1002</v>
      </c>
      <c r="D146" s="130">
        <v>144828.20000000001</v>
      </c>
      <c r="E146" s="131">
        <f t="shared" si="4"/>
        <v>154236.63471778491</v>
      </c>
      <c r="F146" s="132">
        <v>144828.20000000001</v>
      </c>
      <c r="G146" s="133">
        <f t="shared" si="5"/>
        <v>154236.63471778491</v>
      </c>
      <c r="H146" s="134" t="s">
        <v>493</v>
      </c>
      <c r="I146" s="131" t="s">
        <v>494</v>
      </c>
      <c r="J146" s="137" t="s">
        <v>78</v>
      </c>
      <c r="K146" s="136" t="s">
        <v>503</v>
      </c>
      <c r="L146" s="136" t="s">
        <v>512</v>
      </c>
      <c r="M146" s="151" t="s">
        <v>522</v>
      </c>
      <c r="N146" s="131">
        <v>12220</v>
      </c>
      <c r="O146" s="131" t="s">
        <v>554</v>
      </c>
      <c r="P146" s="159" t="s">
        <v>555</v>
      </c>
      <c r="Q146" s="131" t="s">
        <v>1369</v>
      </c>
    </row>
    <row r="147" spans="2:17" ht="12" customHeight="1" x14ac:dyDescent="0.3">
      <c r="B147" s="131" t="s">
        <v>184</v>
      </c>
      <c r="C147" s="256" t="s">
        <v>257</v>
      </c>
      <c r="D147" s="130">
        <v>142598.29999999999</v>
      </c>
      <c r="E147" s="131">
        <f t="shared" si="4"/>
        <v>151861.87433439828</v>
      </c>
      <c r="F147" s="132">
        <v>142598.29999999999</v>
      </c>
      <c r="G147" s="133">
        <f t="shared" si="5"/>
        <v>151861.87433439828</v>
      </c>
      <c r="H147" s="134" t="s">
        <v>493</v>
      </c>
      <c r="I147" s="131" t="s">
        <v>494</v>
      </c>
      <c r="J147" s="137" t="s">
        <v>78</v>
      </c>
      <c r="K147" s="136" t="s">
        <v>503</v>
      </c>
      <c r="L147" s="136" t="s">
        <v>512</v>
      </c>
      <c r="M147" s="151" t="s">
        <v>516</v>
      </c>
      <c r="N147" s="131">
        <v>31191</v>
      </c>
      <c r="O147" s="131" t="s">
        <v>554</v>
      </c>
      <c r="P147" s="159" t="s">
        <v>555</v>
      </c>
      <c r="Q147" s="131" t="s">
        <v>1410</v>
      </c>
    </row>
    <row r="148" spans="2:17" ht="12" customHeight="1" x14ac:dyDescent="0.3">
      <c r="B148" s="131" t="s">
        <v>226</v>
      </c>
      <c r="C148" s="256" t="s">
        <v>1003</v>
      </c>
      <c r="D148" s="130">
        <v>142207.18</v>
      </c>
      <c r="E148" s="131">
        <f t="shared" si="4"/>
        <v>151445.34611288604</v>
      </c>
      <c r="F148" s="132">
        <v>142207.18</v>
      </c>
      <c r="G148" s="133">
        <f t="shared" si="5"/>
        <v>151445.34611288604</v>
      </c>
      <c r="H148" s="134" t="s">
        <v>493</v>
      </c>
      <c r="I148" s="131" t="s">
        <v>495</v>
      </c>
      <c r="J148" s="137" t="s">
        <v>78</v>
      </c>
      <c r="K148" s="136" t="s">
        <v>503</v>
      </c>
      <c r="L148" s="136" t="s">
        <v>510</v>
      </c>
      <c r="M148" s="151" t="s">
        <v>530</v>
      </c>
      <c r="N148" s="131">
        <v>16080</v>
      </c>
      <c r="O148" s="131" t="s">
        <v>554</v>
      </c>
      <c r="P148" s="159" t="s">
        <v>555</v>
      </c>
      <c r="Q148" s="131" t="s">
        <v>1419</v>
      </c>
    </row>
    <row r="149" spans="2:17" ht="12" customHeight="1" x14ac:dyDescent="0.3">
      <c r="B149" s="131" t="s">
        <v>174</v>
      </c>
      <c r="C149" s="256" t="s">
        <v>1807</v>
      </c>
      <c r="D149" s="130">
        <v>140173.402</v>
      </c>
      <c r="E149" s="131">
        <f t="shared" si="4"/>
        <v>149279.44834930779</v>
      </c>
      <c r="F149" s="132">
        <v>140173.402</v>
      </c>
      <c r="G149" s="133">
        <f t="shared" si="5"/>
        <v>149279.44834930779</v>
      </c>
      <c r="H149" s="134" t="s">
        <v>493</v>
      </c>
      <c r="I149" s="131" t="s">
        <v>494</v>
      </c>
      <c r="J149" s="137" t="s">
        <v>78</v>
      </c>
      <c r="K149" s="136" t="s">
        <v>503</v>
      </c>
      <c r="L149" s="136" t="s">
        <v>512</v>
      </c>
      <c r="M149" s="151" t="s">
        <v>524</v>
      </c>
      <c r="N149" s="131">
        <v>43071</v>
      </c>
      <c r="O149" s="131" t="s">
        <v>554</v>
      </c>
      <c r="P149" s="159" t="s">
        <v>555</v>
      </c>
      <c r="Q149" s="131" t="s">
        <v>1400</v>
      </c>
    </row>
    <row r="150" spans="2:17" ht="12" customHeight="1" x14ac:dyDescent="0.3">
      <c r="B150" s="131" t="s">
        <v>201</v>
      </c>
      <c r="C150" s="256" t="s">
        <v>1004</v>
      </c>
      <c r="D150" s="130">
        <v>139968.04999999999</v>
      </c>
      <c r="E150" s="131">
        <f t="shared" si="4"/>
        <v>149060.75612353568</v>
      </c>
      <c r="F150" s="132">
        <v>139968.04999999999</v>
      </c>
      <c r="G150" s="133">
        <f t="shared" si="5"/>
        <v>149060.75612353568</v>
      </c>
      <c r="H150" s="134" t="s">
        <v>493</v>
      </c>
      <c r="I150" s="131" t="s">
        <v>494</v>
      </c>
      <c r="J150" s="137" t="s">
        <v>78</v>
      </c>
      <c r="K150" s="136" t="s">
        <v>503</v>
      </c>
      <c r="L150" s="136" t="s">
        <v>512</v>
      </c>
      <c r="M150" s="151" t="s">
        <v>516</v>
      </c>
      <c r="N150" s="131">
        <v>31120</v>
      </c>
      <c r="O150" s="131" t="s">
        <v>554</v>
      </c>
      <c r="P150" s="159" t="s">
        <v>555</v>
      </c>
      <c r="Q150" s="131" t="s">
        <v>1363</v>
      </c>
    </row>
    <row r="151" spans="2:17" ht="12" customHeight="1" x14ac:dyDescent="0.3">
      <c r="B151" s="131" t="s">
        <v>175</v>
      </c>
      <c r="C151" s="256" t="s">
        <v>1005</v>
      </c>
      <c r="D151" s="130">
        <v>137590.80720000001</v>
      </c>
      <c r="E151" s="131">
        <f t="shared" si="4"/>
        <v>146529.08115015976</v>
      </c>
      <c r="F151" s="132">
        <v>137590.80720000001</v>
      </c>
      <c r="G151" s="133">
        <f t="shared" si="5"/>
        <v>146529.08115015976</v>
      </c>
      <c r="H151" s="134" t="s">
        <v>493</v>
      </c>
      <c r="I151" s="131" t="s">
        <v>494</v>
      </c>
      <c r="J151" s="137" t="s">
        <v>78</v>
      </c>
      <c r="K151" s="136" t="s">
        <v>503</v>
      </c>
      <c r="L151" s="136" t="s">
        <v>510</v>
      </c>
      <c r="M151" s="151" t="s">
        <v>520</v>
      </c>
      <c r="N151" s="131">
        <v>43040</v>
      </c>
      <c r="O151" s="131" t="s">
        <v>554</v>
      </c>
      <c r="P151" s="159" t="s">
        <v>555</v>
      </c>
      <c r="Q151" s="131" t="s">
        <v>1420</v>
      </c>
    </row>
    <row r="152" spans="2:17" ht="12" customHeight="1" x14ac:dyDescent="0.3">
      <c r="B152" s="131" t="s">
        <v>175</v>
      </c>
      <c r="C152" s="256" t="s">
        <v>918</v>
      </c>
      <c r="D152" s="130">
        <v>137280.37400000001</v>
      </c>
      <c r="E152" s="131">
        <f t="shared" si="4"/>
        <v>146198.4813631523</v>
      </c>
      <c r="F152" s="132">
        <v>137280.37400000001</v>
      </c>
      <c r="G152" s="133">
        <f t="shared" si="5"/>
        <v>146198.4813631523</v>
      </c>
      <c r="H152" s="134" t="s">
        <v>493</v>
      </c>
      <c r="I152" s="131" t="s">
        <v>494</v>
      </c>
      <c r="J152" s="137" t="s">
        <v>78</v>
      </c>
      <c r="K152" s="136" t="s">
        <v>503</v>
      </c>
      <c r="L152" s="136" t="s">
        <v>512</v>
      </c>
      <c r="M152" s="151" t="s">
        <v>522</v>
      </c>
      <c r="N152" s="131">
        <v>12220</v>
      </c>
      <c r="O152" s="131" t="s">
        <v>554</v>
      </c>
      <c r="P152" s="159" t="s">
        <v>555</v>
      </c>
      <c r="Q152" s="131" t="s">
        <v>1421</v>
      </c>
    </row>
    <row r="153" spans="2:17" ht="12" customHeight="1" x14ac:dyDescent="0.3">
      <c r="B153" s="131" t="s">
        <v>175</v>
      </c>
      <c r="C153" s="256" t="s">
        <v>258</v>
      </c>
      <c r="D153" s="130">
        <v>135796.95000000001</v>
      </c>
      <c r="E153" s="131">
        <f t="shared" si="4"/>
        <v>144618.69009584666</v>
      </c>
      <c r="F153" s="132">
        <v>135796.95000000001</v>
      </c>
      <c r="G153" s="133">
        <f t="shared" si="5"/>
        <v>144618.69009584666</v>
      </c>
      <c r="H153" s="134" t="s">
        <v>493</v>
      </c>
      <c r="I153" s="131" t="s">
        <v>494</v>
      </c>
      <c r="J153" s="137" t="s">
        <v>78</v>
      </c>
      <c r="K153" s="136" t="s">
        <v>503</v>
      </c>
      <c r="L153" s="136" t="s">
        <v>512</v>
      </c>
      <c r="M153" s="151" t="s">
        <v>516</v>
      </c>
      <c r="N153" s="131">
        <v>31120</v>
      </c>
      <c r="O153" s="131" t="s">
        <v>554</v>
      </c>
      <c r="P153" s="159" t="s">
        <v>555</v>
      </c>
      <c r="Q153" s="131" t="s">
        <v>1410</v>
      </c>
    </row>
    <row r="154" spans="2:17" ht="12" customHeight="1" x14ac:dyDescent="0.3">
      <c r="B154" s="131" t="s">
        <v>203</v>
      </c>
      <c r="C154" s="256" t="s">
        <v>1006</v>
      </c>
      <c r="D154" s="130">
        <v>135050.01</v>
      </c>
      <c r="E154" s="131">
        <f t="shared" si="4"/>
        <v>143823.22683706073</v>
      </c>
      <c r="F154" s="132">
        <v>135050.01</v>
      </c>
      <c r="G154" s="133">
        <f t="shared" si="5"/>
        <v>143823.22683706073</v>
      </c>
      <c r="H154" s="134" t="s">
        <v>493</v>
      </c>
      <c r="I154" s="131" t="s">
        <v>494</v>
      </c>
      <c r="J154" s="137" t="s">
        <v>78</v>
      </c>
      <c r="K154" s="136" t="s">
        <v>503</v>
      </c>
      <c r="L154" s="136" t="s">
        <v>511</v>
      </c>
      <c r="M154" s="151" t="s">
        <v>528</v>
      </c>
      <c r="N154" s="131">
        <v>15150</v>
      </c>
      <c r="O154" s="131" t="s">
        <v>554</v>
      </c>
      <c r="P154" s="159" t="s">
        <v>555</v>
      </c>
      <c r="Q154" s="131" t="s">
        <v>1422</v>
      </c>
    </row>
    <row r="155" spans="2:17" ht="12" customHeight="1" x14ac:dyDescent="0.3">
      <c r="B155" s="131" t="s">
        <v>172</v>
      </c>
      <c r="C155" s="256" t="s">
        <v>247</v>
      </c>
      <c r="D155" s="130">
        <v>134900.4</v>
      </c>
      <c r="E155" s="131">
        <f t="shared" si="4"/>
        <v>143663.89776357828</v>
      </c>
      <c r="F155" s="132">
        <v>134900.4</v>
      </c>
      <c r="G155" s="133">
        <f t="shared" si="5"/>
        <v>143663.89776357828</v>
      </c>
      <c r="H155" s="134" t="s">
        <v>493</v>
      </c>
      <c r="I155" s="131" t="s">
        <v>494</v>
      </c>
      <c r="J155" s="137" t="s">
        <v>78</v>
      </c>
      <c r="K155" s="136" t="s">
        <v>503</v>
      </c>
      <c r="L155" s="136" t="s">
        <v>512</v>
      </c>
      <c r="M155" s="151" t="s">
        <v>524</v>
      </c>
      <c r="N155" s="131">
        <v>43072</v>
      </c>
      <c r="O155" s="131" t="s">
        <v>554</v>
      </c>
      <c r="P155" s="159" t="s">
        <v>555</v>
      </c>
      <c r="Q155" s="131" t="s">
        <v>1358</v>
      </c>
    </row>
    <row r="156" spans="2:17" ht="12" customHeight="1" x14ac:dyDescent="0.3">
      <c r="B156" s="131" t="s">
        <v>174</v>
      </c>
      <c r="C156" s="256" t="s">
        <v>1007</v>
      </c>
      <c r="D156" s="130">
        <v>134404.20000000001</v>
      </c>
      <c r="E156" s="131">
        <f t="shared" si="4"/>
        <v>143135.46325878595</v>
      </c>
      <c r="F156" s="132">
        <v>134404.20000000001</v>
      </c>
      <c r="G156" s="133">
        <f t="shared" si="5"/>
        <v>143135.46325878595</v>
      </c>
      <c r="H156" s="134" t="s">
        <v>493</v>
      </c>
      <c r="I156" s="131" t="s">
        <v>494</v>
      </c>
      <c r="J156" s="137" t="s">
        <v>78</v>
      </c>
      <c r="K156" s="136" t="s">
        <v>503</v>
      </c>
      <c r="L156" s="136" t="s">
        <v>510</v>
      </c>
      <c r="M156" s="151" t="s">
        <v>528</v>
      </c>
      <c r="N156" s="131">
        <v>15150</v>
      </c>
      <c r="O156" s="131" t="s">
        <v>554</v>
      </c>
      <c r="P156" s="159" t="s">
        <v>555</v>
      </c>
      <c r="Q156" s="131" t="s">
        <v>1423</v>
      </c>
    </row>
    <row r="157" spans="2:17" ht="12" customHeight="1" x14ac:dyDescent="0.3">
      <c r="B157" s="131" t="s">
        <v>190</v>
      </c>
      <c r="C157" s="256" t="s">
        <v>1808</v>
      </c>
      <c r="D157" s="130">
        <v>134170.20199999999</v>
      </c>
      <c r="E157" s="131">
        <f t="shared" si="4"/>
        <v>142886.26411075614</v>
      </c>
      <c r="F157" s="132">
        <v>134170.20199999999</v>
      </c>
      <c r="G157" s="133">
        <f t="shared" si="5"/>
        <v>142886.26411075614</v>
      </c>
      <c r="H157" s="134" t="s">
        <v>493</v>
      </c>
      <c r="I157" s="131" t="s">
        <v>494</v>
      </c>
      <c r="J157" s="137" t="s">
        <v>78</v>
      </c>
      <c r="K157" s="136" t="s">
        <v>503</v>
      </c>
      <c r="L157" s="136" t="s">
        <v>512</v>
      </c>
      <c r="M157" s="151" t="s">
        <v>524</v>
      </c>
      <c r="N157" s="131">
        <v>43071</v>
      </c>
      <c r="O157" s="131" t="s">
        <v>554</v>
      </c>
      <c r="P157" s="159" t="s">
        <v>555</v>
      </c>
      <c r="Q157" s="131" t="s">
        <v>1400</v>
      </c>
    </row>
    <row r="158" spans="2:17" ht="12" customHeight="1" x14ac:dyDescent="0.3">
      <c r="B158" s="131" t="s">
        <v>880</v>
      </c>
      <c r="C158" s="256" t="s">
        <v>1008</v>
      </c>
      <c r="D158" s="130">
        <v>133137.451</v>
      </c>
      <c r="E158" s="131">
        <f t="shared" si="4"/>
        <v>141786.42279020234</v>
      </c>
      <c r="F158" s="132">
        <v>133137.451</v>
      </c>
      <c r="G158" s="133">
        <f t="shared" si="5"/>
        <v>141786.42279020234</v>
      </c>
      <c r="H158" s="134" t="s">
        <v>493</v>
      </c>
      <c r="I158" s="131" t="s">
        <v>495</v>
      </c>
      <c r="J158" s="137" t="s">
        <v>78</v>
      </c>
      <c r="K158" s="136" t="s">
        <v>503</v>
      </c>
      <c r="L158" s="136" t="s">
        <v>511</v>
      </c>
      <c r="M158" s="151" t="s">
        <v>530</v>
      </c>
      <c r="N158" s="131">
        <v>16070</v>
      </c>
      <c r="O158" s="131" t="s">
        <v>554</v>
      </c>
      <c r="P158" s="159" t="s">
        <v>555</v>
      </c>
      <c r="Q158" s="131" t="s">
        <v>1424</v>
      </c>
    </row>
    <row r="159" spans="2:17" ht="12" customHeight="1" x14ac:dyDescent="0.3">
      <c r="B159" s="131" t="s">
        <v>198</v>
      </c>
      <c r="C159" s="256" t="s">
        <v>993</v>
      </c>
      <c r="D159" s="130">
        <v>131741.8278</v>
      </c>
      <c r="E159" s="131">
        <f t="shared" si="4"/>
        <v>140300.13610223643</v>
      </c>
      <c r="F159" s="132">
        <v>131741.8278</v>
      </c>
      <c r="G159" s="133">
        <f t="shared" si="5"/>
        <v>140300.13610223643</v>
      </c>
      <c r="H159" s="134" t="s">
        <v>493</v>
      </c>
      <c r="I159" s="131" t="s">
        <v>494</v>
      </c>
      <c r="J159" s="137" t="s">
        <v>78</v>
      </c>
      <c r="K159" s="136" t="s">
        <v>503</v>
      </c>
      <c r="L159" s="136" t="s">
        <v>510</v>
      </c>
      <c r="M159" s="151" t="s">
        <v>520</v>
      </c>
      <c r="N159" s="131">
        <v>43040</v>
      </c>
      <c r="O159" s="131" t="s">
        <v>554</v>
      </c>
      <c r="P159" s="159" t="s">
        <v>555</v>
      </c>
      <c r="Q159" s="131" t="s">
        <v>1405</v>
      </c>
    </row>
    <row r="160" spans="2:17" ht="12" customHeight="1" x14ac:dyDescent="0.3">
      <c r="B160" s="131" t="s">
        <v>199</v>
      </c>
      <c r="C160" s="256" t="s">
        <v>1009</v>
      </c>
      <c r="D160" s="130">
        <v>130933.45319999999</v>
      </c>
      <c r="E160" s="131">
        <f t="shared" si="4"/>
        <v>139439.24728434504</v>
      </c>
      <c r="F160" s="132">
        <v>130933.45319999999</v>
      </c>
      <c r="G160" s="133">
        <f t="shared" si="5"/>
        <v>139439.24728434504</v>
      </c>
      <c r="H160" s="134" t="s">
        <v>493</v>
      </c>
      <c r="I160" s="131" t="s">
        <v>494</v>
      </c>
      <c r="J160" s="137" t="s">
        <v>78</v>
      </c>
      <c r="K160" s="136" t="s">
        <v>503</v>
      </c>
      <c r="L160" s="136" t="s">
        <v>510</v>
      </c>
      <c r="M160" s="151" t="s">
        <v>528</v>
      </c>
      <c r="N160" s="131">
        <v>15150</v>
      </c>
      <c r="O160" s="131" t="s">
        <v>554</v>
      </c>
      <c r="P160" s="159" t="s">
        <v>555</v>
      </c>
      <c r="Q160" s="131" t="s">
        <v>1425</v>
      </c>
    </row>
    <row r="161" spans="2:17" ht="12" customHeight="1" x14ac:dyDescent="0.3">
      <c r="B161" s="131" t="s">
        <v>184</v>
      </c>
      <c r="C161" s="256" t="s">
        <v>1010</v>
      </c>
      <c r="D161" s="130">
        <v>130785.60000000001</v>
      </c>
      <c r="E161" s="131">
        <f t="shared" si="4"/>
        <v>139281.7891373802</v>
      </c>
      <c r="F161" s="132">
        <v>130785.60000000001</v>
      </c>
      <c r="G161" s="133">
        <f t="shared" si="5"/>
        <v>139281.7891373802</v>
      </c>
      <c r="H161" s="134" t="s">
        <v>493</v>
      </c>
      <c r="I161" s="131" t="s">
        <v>494</v>
      </c>
      <c r="J161" s="137" t="s">
        <v>78</v>
      </c>
      <c r="K161" s="136" t="s">
        <v>503</v>
      </c>
      <c r="L161" s="136" t="s">
        <v>512</v>
      </c>
      <c r="M161" s="151" t="s">
        <v>522</v>
      </c>
      <c r="N161" s="131">
        <v>12220</v>
      </c>
      <c r="O161" s="131" t="s">
        <v>554</v>
      </c>
      <c r="P161" s="159" t="s">
        <v>555</v>
      </c>
      <c r="Q161" s="131" t="s">
        <v>1369</v>
      </c>
    </row>
    <row r="162" spans="2:17" ht="12" customHeight="1" x14ac:dyDescent="0.3">
      <c r="B162" s="131" t="s">
        <v>203</v>
      </c>
      <c r="C162" s="256" t="s">
        <v>1011</v>
      </c>
      <c r="D162" s="130">
        <v>130685.04</v>
      </c>
      <c r="E162" s="131">
        <f t="shared" si="4"/>
        <v>139174.69648562302</v>
      </c>
      <c r="F162" s="132">
        <v>130685.04</v>
      </c>
      <c r="G162" s="133">
        <f t="shared" si="5"/>
        <v>139174.69648562302</v>
      </c>
      <c r="H162" s="134" t="s">
        <v>493</v>
      </c>
      <c r="I162" s="131" t="s">
        <v>494</v>
      </c>
      <c r="J162" s="137" t="s">
        <v>78</v>
      </c>
      <c r="K162" s="136" t="s">
        <v>503</v>
      </c>
      <c r="L162" s="136" t="s">
        <v>511</v>
      </c>
      <c r="M162" s="151" t="s">
        <v>524</v>
      </c>
      <c r="N162" s="131">
        <v>43071</v>
      </c>
      <c r="O162" s="131" t="s">
        <v>554</v>
      </c>
      <c r="P162" s="159" t="s">
        <v>555</v>
      </c>
      <c r="Q162" s="131" t="s">
        <v>1363</v>
      </c>
    </row>
    <row r="163" spans="2:17" ht="12" customHeight="1" x14ac:dyDescent="0.3">
      <c r="B163" s="131" t="s">
        <v>190</v>
      </c>
      <c r="C163" s="256" t="s">
        <v>1012</v>
      </c>
      <c r="D163" s="130">
        <v>130294.58970000001</v>
      </c>
      <c r="E163" s="131">
        <f t="shared" si="4"/>
        <v>138758.88146964859</v>
      </c>
      <c r="F163" s="132">
        <v>130294.58970000001</v>
      </c>
      <c r="G163" s="133">
        <f t="shared" si="5"/>
        <v>138758.88146964859</v>
      </c>
      <c r="H163" s="134" t="s">
        <v>493</v>
      </c>
      <c r="I163" s="131" t="s">
        <v>494</v>
      </c>
      <c r="J163" s="137" t="s">
        <v>78</v>
      </c>
      <c r="K163" s="136" t="s">
        <v>503</v>
      </c>
      <c r="L163" s="136" t="s">
        <v>512</v>
      </c>
      <c r="M163" s="151" t="s">
        <v>530</v>
      </c>
      <c r="N163" s="131">
        <v>16020</v>
      </c>
      <c r="O163" s="131" t="s">
        <v>554</v>
      </c>
      <c r="P163" s="159" t="s">
        <v>555</v>
      </c>
      <c r="Q163" s="131" t="s">
        <v>1426</v>
      </c>
    </row>
    <row r="164" spans="2:17" ht="12" customHeight="1" x14ac:dyDescent="0.3">
      <c r="B164" s="131" t="s">
        <v>183</v>
      </c>
      <c r="C164" s="256" t="s">
        <v>366</v>
      </c>
      <c r="D164" s="130">
        <v>127485.7</v>
      </c>
      <c r="E164" s="131">
        <f t="shared" si="4"/>
        <v>135767.5186368477</v>
      </c>
      <c r="F164" s="132">
        <v>127485.7</v>
      </c>
      <c r="G164" s="133">
        <f t="shared" si="5"/>
        <v>135767.5186368477</v>
      </c>
      <c r="H164" s="134" t="s">
        <v>493</v>
      </c>
      <c r="I164" s="131" t="s">
        <v>494</v>
      </c>
      <c r="J164" s="137" t="s">
        <v>78</v>
      </c>
      <c r="K164" s="136" t="s">
        <v>503</v>
      </c>
      <c r="L164" s="136" t="s">
        <v>512</v>
      </c>
      <c r="M164" s="151" t="s">
        <v>530</v>
      </c>
      <c r="N164" s="131">
        <v>16010</v>
      </c>
      <c r="O164" s="131" t="s">
        <v>554</v>
      </c>
      <c r="P164" s="159" t="s">
        <v>555</v>
      </c>
      <c r="Q164" s="131" t="s">
        <v>1427</v>
      </c>
    </row>
    <row r="165" spans="2:17" ht="12" customHeight="1" x14ac:dyDescent="0.3">
      <c r="B165" s="131" t="s">
        <v>174</v>
      </c>
      <c r="C165" s="256" t="s">
        <v>1013</v>
      </c>
      <c r="D165" s="130">
        <v>125911.515</v>
      </c>
      <c r="E165" s="131">
        <f t="shared" si="4"/>
        <v>134091.07028753994</v>
      </c>
      <c r="F165" s="132">
        <v>125911.515</v>
      </c>
      <c r="G165" s="133">
        <f t="shared" si="5"/>
        <v>134091.07028753994</v>
      </c>
      <c r="H165" s="134" t="s">
        <v>493</v>
      </c>
      <c r="I165" s="131" t="s">
        <v>494</v>
      </c>
      <c r="J165" s="137" t="s">
        <v>78</v>
      </c>
      <c r="K165" s="136" t="s">
        <v>503</v>
      </c>
      <c r="L165" s="136" t="s">
        <v>510</v>
      </c>
      <c r="M165" s="151" t="s">
        <v>516</v>
      </c>
      <c r="N165" s="131">
        <v>31120</v>
      </c>
      <c r="O165" s="131" t="s">
        <v>554</v>
      </c>
      <c r="P165" s="159" t="s">
        <v>555</v>
      </c>
      <c r="Q165" s="131" t="s">
        <v>1406</v>
      </c>
    </row>
    <row r="166" spans="2:17" ht="12" customHeight="1" x14ac:dyDescent="0.3">
      <c r="B166" s="131" t="s">
        <v>189</v>
      </c>
      <c r="C166" s="256" t="s">
        <v>1014</v>
      </c>
      <c r="D166" s="130">
        <v>122555.46</v>
      </c>
      <c r="E166" s="131">
        <f t="shared" si="4"/>
        <v>130516.99680511183</v>
      </c>
      <c r="F166" s="132">
        <v>122555.46</v>
      </c>
      <c r="G166" s="133">
        <f t="shared" si="5"/>
        <v>130516.99680511183</v>
      </c>
      <c r="H166" s="134" t="s">
        <v>493</v>
      </c>
      <c r="I166" s="131" t="s">
        <v>494</v>
      </c>
      <c r="J166" s="137" t="s">
        <v>78</v>
      </c>
      <c r="K166" s="136" t="s">
        <v>503</v>
      </c>
      <c r="L166" s="136" t="s">
        <v>510</v>
      </c>
      <c r="M166" s="151" t="s">
        <v>522</v>
      </c>
      <c r="N166" s="131">
        <v>12110</v>
      </c>
      <c r="O166" s="131" t="s">
        <v>554</v>
      </c>
      <c r="P166" s="159" t="s">
        <v>555</v>
      </c>
      <c r="Q166" s="131" t="s">
        <v>1428</v>
      </c>
    </row>
    <row r="167" spans="2:17" ht="12" customHeight="1" x14ac:dyDescent="0.3">
      <c r="B167" s="131" t="s">
        <v>183</v>
      </c>
      <c r="C167" s="256" t="s">
        <v>1015</v>
      </c>
      <c r="D167" s="130">
        <v>119661.33959999999</v>
      </c>
      <c r="E167" s="131">
        <f t="shared" si="4"/>
        <v>127434.86645367413</v>
      </c>
      <c r="F167" s="132">
        <v>119661.33959999999</v>
      </c>
      <c r="G167" s="133">
        <f t="shared" si="5"/>
        <v>127434.86645367413</v>
      </c>
      <c r="H167" s="134" t="s">
        <v>493</v>
      </c>
      <c r="I167" s="131" t="s">
        <v>494</v>
      </c>
      <c r="J167" s="137" t="s">
        <v>78</v>
      </c>
      <c r="K167" s="136" t="s">
        <v>503</v>
      </c>
      <c r="L167" s="136" t="s">
        <v>510</v>
      </c>
      <c r="M167" s="151" t="s">
        <v>516</v>
      </c>
      <c r="N167" s="131">
        <v>31120</v>
      </c>
      <c r="O167" s="131" t="s">
        <v>554</v>
      </c>
      <c r="P167" s="159" t="s">
        <v>555</v>
      </c>
      <c r="Q167" s="131" t="s">
        <v>1376</v>
      </c>
    </row>
    <row r="168" spans="2:17" ht="12" customHeight="1" x14ac:dyDescent="0.3">
      <c r="B168" s="131" t="s">
        <v>192</v>
      </c>
      <c r="C168" s="256" t="s">
        <v>1016</v>
      </c>
      <c r="D168" s="130">
        <v>118771.791</v>
      </c>
      <c r="E168" s="131">
        <f t="shared" si="4"/>
        <v>126487.5303514377</v>
      </c>
      <c r="F168" s="132">
        <v>118771.791</v>
      </c>
      <c r="G168" s="133">
        <f t="shared" si="5"/>
        <v>126487.5303514377</v>
      </c>
      <c r="H168" s="134" t="s">
        <v>493</v>
      </c>
      <c r="I168" s="131" t="s">
        <v>494</v>
      </c>
      <c r="J168" s="137" t="s">
        <v>78</v>
      </c>
      <c r="K168" s="136" t="s">
        <v>503</v>
      </c>
      <c r="L168" s="136" t="s">
        <v>512</v>
      </c>
      <c r="M168" s="151" t="s">
        <v>522</v>
      </c>
      <c r="N168" s="131">
        <v>12182</v>
      </c>
      <c r="O168" s="131" t="s">
        <v>554</v>
      </c>
      <c r="P168" s="159" t="s">
        <v>555</v>
      </c>
      <c r="Q168" s="131" t="s">
        <v>1429</v>
      </c>
    </row>
    <row r="169" spans="2:17" ht="12" customHeight="1" x14ac:dyDescent="0.3">
      <c r="B169" s="131" t="s">
        <v>175</v>
      </c>
      <c r="C169" s="256" t="s">
        <v>1017</v>
      </c>
      <c r="D169" s="130">
        <v>115210.9464</v>
      </c>
      <c r="E169" s="131">
        <f t="shared" si="4"/>
        <v>122695.36357827477</v>
      </c>
      <c r="F169" s="132">
        <v>115210.9464</v>
      </c>
      <c r="G169" s="133">
        <f t="shared" si="5"/>
        <v>122695.36357827477</v>
      </c>
      <c r="H169" s="134" t="s">
        <v>493</v>
      </c>
      <c r="I169" s="131" t="s">
        <v>494</v>
      </c>
      <c r="J169" s="137" t="s">
        <v>78</v>
      </c>
      <c r="K169" s="136" t="s">
        <v>503</v>
      </c>
      <c r="L169" s="136" t="s">
        <v>510</v>
      </c>
      <c r="M169" s="151" t="s">
        <v>520</v>
      </c>
      <c r="N169" s="131">
        <v>43042</v>
      </c>
      <c r="O169" s="131" t="s">
        <v>554</v>
      </c>
      <c r="P169" s="159" t="s">
        <v>555</v>
      </c>
      <c r="Q169" s="131" t="s">
        <v>1396</v>
      </c>
    </row>
    <row r="170" spans="2:17" ht="12" customHeight="1" x14ac:dyDescent="0.3">
      <c r="B170" s="131" t="s">
        <v>191</v>
      </c>
      <c r="C170" s="256" t="s">
        <v>1018</v>
      </c>
      <c r="D170" s="130">
        <v>113722.04</v>
      </c>
      <c r="E170" s="131">
        <f t="shared" si="4"/>
        <v>121109.73375931842</v>
      </c>
      <c r="F170" s="132">
        <v>113722.04</v>
      </c>
      <c r="G170" s="133">
        <f t="shared" si="5"/>
        <v>121109.73375931842</v>
      </c>
      <c r="H170" s="134" t="s">
        <v>493</v>
      </c>
      <c r="I170" s="131" t="s">
        <v>494</v>
      </c>
      <c r="J170" s="137" t="s">
        <v>78</v>
      </c>
      <c r="K170" s="136" t="s">
        <v>503</v>
      </c>
      <c r="L170" s="136" t="s">
        <v>510</v>
      </c>
      <c r="M170" s="151" t="s">
        <v>516</v>
      </c>
      <c r="N170" s="131">
        <v>31161</v>
      </c>
      <c r="O170" s="131" t="s">
        <v>554</v>
      </c>
      <c r="P170" s="159" t="s">
        <v>555</v>
      </c>
      <c r="Q170" s="131" t="s">
        <v>1363</v>
      </c>
    </row>
    <row r="171" spans="2:17" ht="12" customHeight="1" x14ac:dyDescent="0.3">
      <c r="B171" s="131" t="s">
        <v>185</v>
      </c>
      <c r="C171" s="256" t="s">
        <v>254</v>
      </c>
      <c r="D171" s="130">
        <v>113274.45</v>
      </c>
      <c r="E171" s="131">
        <f t="shared" si="4"/>
        <v>120633.06709265176</v>
      </c>
      <c r="F171" s="132">
        <v>113274.45</v>
      </c>
      <c r="G171" s="133">
        <f t="shared" si="5"/>
        <v>120633.06709265176</v>
      </c>
      <c r="H171" s="134" t="s">
        <v>493</v>
      </c>
      <c r="I171" s="131" t="s">
        <v>494</v>
      </c>
      <c r="J171" s="137" t="s">
        <v>78</v>
      </c>
      <c r="K171" s="136" t="s">
        <v>503</v>
      </c>
      <c r="L171" s="136" t="s">
        <v>512</v>
      </c>
      <c r="M171" s="151" t="s">
        <v>516</v>
      </c>
      <c r="N171" s="131">
        <v>31163</v>
      </c>
      <c r="O171" s="131" t="s">
        <v>554</v>
      </c>
      <c r="P171" s="159" t="s">
        <v>555</v>
      </c>
      <c r="Q171" s="131" t="s">
        <v>1408</v>
      </c>
    </row>
    <row r="172" spans="2:17" ht="12" customHeight="1" x14ac:dyDescent="0.3">
      <c r="B172" s="131" t="s">
        <v>174</v>
      </c>
      <c r="C172" s="256" t="s">
        <v>1019</v>
      </c>
      <c r="D172" s="130">
        <v>113149.31430000001</v>
      </c>
      <c r="E172" s="131">
        <f t="shared" si="4"/>
        <v>120499.80223642175</v>
      </c>
      <c r="F172" s="132">
        <v>113149.31430000001</v>
      </c>
      <c r="G172" s="133">
        <f t="shared" si="5"/>
        <v>120499.80223642175</v>
      </c>
      <c r="H172" s="134" t="s">
        <v>493</v>
      </c>
      <c r="I172" s="131" t="s">
        <v>494</v>
      </c>
      <c r="J172" s="137" t="s">
        <v>78</v>
      </c>
      <c r="K172" s="136" t="s">
        <v>503</v>
      </c>
      <c r="L172" s="136" t="s">
        <v>512</v>
      </c>
      <c r="M172" s="151" t="s">
        <v>520</v>
      </c>
      <c r="N172" s="131">
        <v>43040</v>
      </c>
      <c r="O172" s="131" t="s">
        <v>554</v>
      </c>
      <c r="P172" s="159" t="s">
        <v>555</v>
      </c>
      <c r="Q172" s="131" t="s">
        <v>1430</v>
      </c>
    </row>
    <row r="173" spans="2:17" ht="12" customHeight="1" x14ac:dyDescent="0.3">
      <c r="B173" s="131" t="s">
        <v>174</v>
      </c>
      <c r="C173" s="256" t="s">
        <v>1020</v>
      </c>
      <c r="D173" s="130">
        <v>112172.97959999999</v>
      </c>
      <c r="E173" s="131">
        <f t="shared" si="4"/>
        <v>119460.04217252396</v>
      </c>
      <c r="F173" s="132">
        <v>112172.97959999999</v>
      </c>
      <c r="G173" s="133">
        <f t="shared" si="5"/>
        <v>119460.04217252396</v>
      </c>
      <c r="H173" s="134" t="s">
        <v>493</v>
      </c>
      <c r="I173" s="131" t="s">
        <v>494</v>
      </c>
      <c r="J173" s="137" t="s">
        <v>78</v>
      </c>
      <c r="K173" s="136" t="s">
        <v>503</v>
      </c>
      <c r="L173" s="136" t="s">
        <v>510</v>
      </c>
      <c r="M173" s="151" t="s">
        <v>516</v>
      </c>
      <c r="N173" s="131">
        <v>31120</v>
      </c>
      <c r="O173" s="131" t="s">
        <v>554</v>
      </c>
      <c r="P173" s="159" t="s">
        <v>555</v>
      </c>
      <c r="Q173" s="131" t="s">
        <v>1376</v>
      </c>
    </row>
    <row r="174" spans="2:17" ht="12" customHeight="1" x14ac:dyDescent="0.3">
      <c r="B174" s="131" t="s">
        <v>177</v>
      </c>
      <c r="C174" s="256" t="s">
        <v>261</v>
      </c>
      <c r="D174" s="130">
        <v>109817.95</v>
      </c>
      <c r="E174" s="131">
        <f t="shared" si="4"/>
        <v>116952.02342917999</v>
      </c>
      <c r="F174" s="132">
        <v>109817.95</v>
      </c>
      <c r="G174" s="133">
        <f t="shared" si="5"/>
        <v>116952.02342917999</v>
      </c>
      <c r="H174" s="134" t="s">
        <v>493</v>
      </c>
      <c r="I174" s="131" t="s">
        <v>494</v>
      </c>
      <c r="J174" s="137" t="s">
        <v>78</v>
      </c>
      <c r="K174" s="136" t="s">
        <v>503</v>
      </c>
      <c r="L174" s="136" t="s">
        <v>512</v>
      </c>
      <c r="M174" s="151" t="s">
        <v>516</v>
      </c>
      <c r="N174" s="131">
        <v>31191</v>
      </c>
      <c r="O174" s="131" t="s">
        <v>554</v>
      </c>
      <c r="P174" s="159" t="s">
        <v>555</v>
      </c>
      <c r="Q174" s="131" t="s">
        <v>1410</v>
      </c>
    </row>
    <row r="175" spans="2:17" ht="12" customHeight="1" x14ac:dyDescent="0.3">
      <c r="B175" s="131" t="s">
        <v>184</v>
      </c>
      <c r="C175" s="256" t="s">
        <v>1021</v>
      </c>
      <c r="D175" s="130">
        <v>105657.93</v>
      </c>
      <c r="E175" s="131">
        <f t="shared" si="4"/>
        <v>112521.75718849841</v>
      </c>
      <c r="F175" s="132">
        <v>105657.93</v>
      </c>
      <c r="G175" s="133">
        <f t="shared" si="5"/>
        <v>112521.75718849841</v>
      </c>
      <c r="H175" s="134" t="s">
        <v>493</v>
      </c>
      <c r="I175" s="131" t="s">
        <v>494</v>
      </c>
      <c r="J175" s="137" t="s">
        <v>78</v>
      </c>
      <c r="K175" s="136" t="s">
        <v>503</v>
      </c>
      <c r="L175" s="136" t="s">
        <v>512</v>
      </c>
      <c r="M175" s="151" t="s">
        <v>522</v>
      </c>
      <c r="N175" s="131">
        <v>12220</v>
      </c>
      <c r="O175" s="131" t="s">
        <v>554</v>
      </c>
      <c r="P175" s="159" t="s">
        <v>555</v>
      </c>
      <c r="Q175" s="131" t="s">
        <v>1364</v>
      </c>
    </row>
    <row r="176" spans="2:17" ht="12" customHeight="1" x14ac:dyDescent="0.3">
      <c r="B176" s="131" t="s">
        <v>197</v>
      </c>
      <c r="C176" s="256" t="s">
        <v>1022</v>
      </c>
      <c r="D176" s="130">
        <v>104502.005</v>
      </c>
      <c r="E176" s="131">
        <f t="shared" si="4"/>
        <v>111290.7401490948</v>
      </c>
      <c r="F176" s="132">
        <v>104502.005</v>
      </c>
      <c r="G176" s="133">
        <f t="shared" si="5"/>
        <v>111290.7401490948</v>
      </c>
      <c r="H176" s="134" t="s">
        <v>493</v>
      </c>
      <c r="I176" s="131" t="s">
        <v>494</v>
      </c>
      <c r="J176" s="137" t="s">
        <v>78</v>
      </c>
      <c r="K176" s="136" t="s">
        <v>503</v>
      </c>
      <c r="L176" s="136" t="s">
        <v>512</v>
      </c>
      <c r="M176" s="151" t="s">
        <v>530</v>
      </c>
      <c r="N176" s="131">
        <v>16020</v>
      </c>
      <c r="O176" s="131" t="s">
        <v>554</v>
      </c>
      <c r="P176" s="159" t="s">
        <v>555</v>
      </c>
      <c r="Q176" s="131" t="s">
        <v>1395</v>
      </c>
    </row>
    <row r="177" spans="2:17" ht="12" customHeight="1" x14ac:dyDescent="0.3">
      <c r="B177" s="131" t="s">
        <v>189</v>
      </c>
      <c r="C177" s="256" t="s">
        <v>1023</v>
      </c>
      <c r="D177" s="130">
        <v>104309.40199999999</v>
      </c>
      <c r="E177" s="131">
        <f t="shared" si="4"/>
        <v>111085.62513312034</v>
      </c>
      <c r="F177" s="132">
        <v>104309.40199999999</v>
      </c>
      <c r="G177" s="133">
        <f t="shared" si="5"/>
        <v>111085.62513312034</v>
      </c>
      <c r="H177" s="134" t="s">
        <v>493</v>
      </c>
      <c r="I177" s="131" t="s">
        <v>494</v>
      </c>
      <c r="J177" s="137" t="s">
        <v>78</v>
      </c>
      <c r="K177" s="136" t="s">
        <v>503</v>
      </c>
      <c r="L177" s="136" t="s">
        <v>510</v>
      </c>
      <c r="M177" s="151" t="s">
        <v>530</v>
      </c>
      <c r="N177" s="131">
        <v>16020</v>
      </c>
      <c r="O177" s="131" t="s">
        <v>554</v>
      </c>
      <c r="P177" s="159" t="s">
        <v>555</v>
      </c>
      <c r="Q177" s="131" t="s">
        <v>1431</v>
      </c>
    </row>
    <row r="178" spans="2:17" ht="12" customHeight="1" x14ac:dyDescent="0.3">
      <c r="B178" s="131" t="s">
        <v>197</v>
      </c>
      <c r="C178" s="256" t="s">
        <v>978</v>
      </c>
      <c r="D178" s="130">
        <v>104177.06640000001</v>
      </c>
      <c r="E178" s="131">
        <f t="shared" si="4"/>
        <v>110944.6926517572</v>
      </c>
      <c r="F178" s="132">
        <v>104177.06640000001</v>
      </c>
      <c r="G178" s="133">
        <f t="shared" si="5"/>
        <v>110944.6926517572</v>
      </c>
      <c r="H178" s="134" t="s">
        <v>493</v>
      </c>
      <c r="I178" s="131" t="s">
        <v>494</v>
      </c>
      <c r="J178" s="137" t="s">
        <v>78</v>
      </c>
      <c r="K178" s="136" t="s">
        <v>503</v>
      </c>
      <c r="L178" s="136" t="s">
        <v>510</v>
      </c>
      <c r="M178" s="151" t="s">
        <v>520</v>
      </c>
      <c r="N178" s="131">
        <v>43040</v>
      </c>
      <c r="O178" s="131" t="s">
        <v>554</v>
      </c>
      <c r="P178" s="159" t="s">
        <v>555</v>
      </c>
      <c r="Q178" s="131" t="s">
        <v>1411</v>
      </c>
    </row>
    <row r="179" spans="2:17" ht="12" customHeight="1" x14ac:dyDescent="0.3">
      <c r="B179" s="131" t="s">
        <v>186</v>
      </c>
      <c r="C179" s="256" t="s">
        <v>1024</v>
      </c>
      <c r="D179" s="130">
        <v>103439.85299999999</v>
      </c>
      <c r="E179" s="131">
        <f t="shared" si="4"/>
        <v>110159.58785942491</v>
      </c>
      <c r="F179" s="132">
        <v>103439.85299999999</v>
      </c>
      <c r="G179" s="133">
        <f t="shared" si="5"/>
        <v>110159.58785942491</v>
      </c>
      <c r="H179" s="134" t="s">
        <v>493</v>
      </c>
      <c r="I179" s="131" t="s">
        <v>494</v>
      </c>
      <c r="J179" s="137" t="s">
        <v>78</v>
      </c>
      <c r="K179" s="136" t="s">
        <v>503</v>
      </c>
      <c r="L179" s="136" t="s">
        <v>510</v>
      </c>
      <c r="M179" s="151" t="s">
        <v>516</v>
      </c>
      <c r="N179" s="131">
        <v>31120</v>
      </c>
      <c r="O179" s="131" t="s">
        <v>554</v>
      </c>
      <c r="P179" s="159" t="s">
        <v>555</v>
      </c>
      <c r="Q179" s="131" t="s">
        <v>1376</v>
      </c>
    </row>
    <row r="180" spans="2:17" ht="12" customHeight="1" x14ac:dyDescent="0.3">
      <c r="B180" s="131" t="s">
        <v>189</v>
      </c>
      <c r="C180" s="256" t="s">
        <v>267</v>
      </c>
      <c r="D180" s="130">
        <v>100692.2</v>
      </c>
      <c r="E180" s="131">
        <f t="shared" si="4"/>
        <v>107233.43982960597</v>
      </c>
      <c r="F180" s="132">
        <v>100692.2</v>
      </c>
      <c r="G180" s="133">
        <f t="shared" si="5"/>
        <v>107233.43982960597</v>
      </c>
      <c r="H180" s="134" t="s">
        <v>493</v>
      </c>
      <c r="I180" s="131" t="s">
        <v>494</v>
      </c>
      <c r="J180" s="137" t="s">
        <v>78</v>
      </c>
      <c r="K180" s="136" t="s">
        <v>503</v>
      </c>
      <c r="L180" s="136" t="s">
        <v>510</v>
      </c>
      <c r="M180" s="151" t="s">
        <v>517</v>
      </c>
      <c r="N180" s="131">
        <v>11120</v>
      </c>
      <c r="O180" s="131" t="s">
        <v>554</v>
      </c>
      <c r="P180" s="159" t="s">
        <v>555</v>
      </c>
      <c r="Q180" s="131" t="s">
        <v>1358</v>
      </c>
    </row>
    <row r="181" spans="2:17" ht="12" customHeight="1" x14ac:dyDescent="0.3">
      <c r="B181" s="131" t="s">
        <v>174</v>
      </c>
      <c r="C181" s="256" t="s">
        <v>1019</v>
      </c>
      <c r="D181" s="130">
        <v>100340.8131</v>
      </c>
      <c r="E181" s="131">
        <f t="shared" si="4"/>
        <v>106859.22587859425</v>
      </c>
      <c r="F181" s="132">
        <v>100340.8131</v>
      </c>
      <c r="G181" s="133">
        <f t="shared" si="5"/>
        <v>106859.22587859425</v>
      </c>
      <c r="H181" s="134" t="s">
        <v>493</v>
      </c>
      <c r="I181" s="131" t="s">
        <v>494</v>
      </c>
      <c r="J181" s="137" t="s">
        <v>78</v>
      </c>
      <c r="K181" s="136" t="s">
        <v>503</v>
      </c>
      <c r="L181" s="136" t="s">
        <v>512</v>
      </c>
      <c r="M181" s="151" t="s">
        <v>520</v>
      </c>
      <c r="N181" s="131">
        <v>43040</v>
      </c>
      <c r="O181" s="131" t="s">
        <v>554</v>
      </c>
      <c r="P181" s="159" t="s">
        <v>555</v>
      </c>
      <c r="Q181" s="131" t="s">
        <v>1426</v>
      </c>
    </row>
    <row r="182" spans="2:17" ht="12" customHeight="1" x14ac:dyDescent="0.3">
      <c r="B182" s="131" t="s">
        <v>177</v>
      </c>
      <c r="C182" s="256" t="s">
        <v>1025</v>
      </c>
      <c r="D182" s="130">
        <v>99717</v>
      </c>
      <c r="E182" s="131">
        <f t="shared" si="4"/>
        <v>106194.88817891374</v>
      </c>
      <c r="F182" s="132">
        <v>99717</v>
      </c>
      <c r="G182" s="133">
        <f t="shared" si="5"/>
        <v>106194.88817891374</v>
      </c>
      <c r="H182" s="134" t="s">
        <v>493</v>
      </c>
      <c r="I182" s="131" t="s">
        <v>494</v>
      </c>
      <c r="J182" s="137" t="s">
        <v>78</v>
      </c>
      <c r="K182" s="136" t="s">
        <v>503</v>
      </c>
      <c r="L182" s="136" t="s">
        <v>512</v>
      </c>
      <c r="M182" s="151" t="s">
        <v>1294</v>
      </c>
      <c r="N182" s="131">
        <v>74020</v>
      </c>
      <c r="O182" s="131" t="s">
        <v>554</v>
      </c>
      <c r="P182" s="159" t="s">
        <v>555</v>
      </c>
      <c r="Q182" s="131" t="s">
        <v>1432</v>
      </c>
    </row>
    <row r="183" spans="2:17" ht="12" customHeight="1" x14ac:dyDescent="0.3">
      <c r="B183" s="131" t="s">
        <v>175</v>
      </c>
      <c r="C183" s="256" t="s">
        <v>1026</v>
      </c>
      <c r="D183" s="130">
        <v>99131.615999999995</v>
      </c>
      <c r="E183" s="131">
        <f t="shared" si="4"/>
        <v>105571.47603833866</v>
      </c>
      <c r="F183" s="132">
        <v>99131.615999999995</v>
      </c>
      <c r="G183" s="133">
        <f t="shared" si="5"/>
        <v>105571.47603833866</v>
      </c>
      <c r="H183" s="134" t="s">
        <v>493</v>
      </c>
      <c r="I183" s="131" t="s">
        <v>494</v>
      </c>
      <c r="J183" s="137" t="s">
        <v>78</v>
      </c>
      <c r="K183" s="136" t="s">
        <v>503</v>
      </c>
      <c r="L183" s="136" t="s">
        <v>512</v>
      </c>
      <c r="M183" s="151" t="s">
        <v>522</v>
      </c>
      <c r="N183" s="131">
        <v>12220</v>
      </c>
      <c r="O183" s="131" t="s">
        <v>554</v>
      </c>
      <c r="P183" s="159" t="s">
        <v>555</v>
      </c>
      <c r="Q183" s="131" t="s">
        <v>1433</v>
      </c>
    </row>
    <row r="184" spans="2:17" ht="12" customHeight="1" x14ac:dyDescent="0.3">
      <c r="B184" s="131" t="s">
        <v>198</v>
      </c>
      <c r="C184" s="256" t="s">
        <v>1027</v>
      </c>
      <c r="D184" s="130">
        <v>97124.946599999996</v>
      </c>
      <c r="E184" s="131">
        <f t="shared" si="4"/>
        <v>103434.44792332269</v>
      </c>
      <c r="F184" s="132">
        <v>97124.946599999996</v>
      </c>
      <c r="G184" s="133">
        <f t="shared" si="5"/>
        <v>103434.44792332269</v>
      </c>
      <c r="H184" s="134" t="s">
        <v>493</v>
      </c>
      <c r="I184" s="131" t="s">
        <v>494</v>
      </c>
      <c r="J184" s="137" t="s">
        <v>78</v>
      </c>
      <c r="K184" s="136" t="s">
        <v>503</v>
      </c>
      <c r="L184" s="136" t="s">
        <v>510</v>
      </c>
      <c r="M184" s="151" t="s">
        <v>528</v>
      </c>
      <c r="N184" s="131">
        <v>15150</v>
      </c>
      <c r="O184" s="131" t="s">
        <v>554</v>
      </c>
      <c r="P184" s="159" t="s">
        <v>555</v>
      </c>
      <c r="Q184" s="131" t="s">
        <v>1434</v>
      </c>
    </row>
    <row r="185" spans="2:17" ht="12" customHeight="1" x14ac:dyDescent="0.3">
      <c r="B185" s="131" t="s">
        <v>226</v>
      </c>
      <c r="C185" s="256" t="s">
        <v>1028</v>
      </c>
      <c r="D185" s="130">
        <v>95268.245999999999</v>
      </c>
      <c r="E185" s="131">
        <f t="shared" si="4"/>
        <v>101457.13099041535</v>
      </c>
      <c r="F185" s="132">
        <v>95268.245999999999</v>
      </c>
      <c r="G185" s="133">
        <f t="shared" si="5"/>
        <v>101457.13099041535</v>
      </c>
      <c r="H185" s="134" t="s">
        <v>493</v>
      </c>
      <c r="I185" s="131" t="s">
        <v>495</v>
      </c>
      <c r="J185" s="137" t="s">
        <v>78</v>
      </c>
      <c r="K185" s="136" t="s">
        <v>503</v>
      </c>
      <c r="L185" s="136" t="s">
        <v>510</v>
      </c>
      <c r="M185" s="151" t="s">
        <v>530</v>
      </c>
      <c r="N185" s="131">
        <v>16070</v>
      </c>
      <c r="O185" s="131" t="s">
        <v>554</v>
      </c>
      <c r="P185" s="159" t="s">
        <v>555</v>
      </c>
      <c r="Q185" s="131" t="s">
        <v>1435</v>
      </c>
    </row>
    <row r="186" spans="2:17" ht="12" customHeight="1" x14ac:dyDescent="0.3">
      <c r="B186" s="131" t="s">
        <v>177</v>
      </c>
      <c r="C186" s="256" t="s">
        <v>1029</v>
      </c>
      <c r="D186" s="130">
        <v>94743.93</v>
      </c>
      <c r="E186" s="131">
        <f t="shared" si="4"/>
        <v>100898.75399361023</v>
      </c>
      <c r="F186" s="132">
        <v>94743.93</v>
      </c>
      <c r="G186" s="133">
        <f t="shared" si="5"/>
        <v>100898.75399361023</v>
      </c>
      <c r="H186" s="134" t="s">
        <v>493</v>
      </c>
      <c r="I186" s="131" t="s">
        <v>494</v>
      </c>
      <c r="J186" s="137" t="s">
        <v>78</v>
      </c>
      <c r="K186" s="136" t="s">
        <v>503</v>
      </c>
      <c r="L186" s="136" t="s">
        <v>512</v>
      </c>
      <c r="M186" s="151" t="s">
        <v>522</v>
      </c>
      <c r="N186" s="131">
        <v>12220</v>
      </c>
      <c r="O186" s="131" t="s">
        <v>554</v>
      </c>
      <c r="P186" s="159" t="s">
        <v>555</v>
      </c>
      <c r="Q186" s="131" t="s">
        <v>1364</v>
      </c>
    </row>
    <row r="187" spans="2:17" ht="12" customHeight="1" x14ac:dyDescent="0.3">
      <c r="B187" s="131" t="s">
        <v>876</v>
      </c>
      <c r="C187" s="256" t="s">
        <v>951</v>
      </c>
      <c r="D187" s="130">
        <v>94484.97</v>
      </c>
      <c r="E187" s="131">
        <f t="shared" si="4"/>
        <v>100622.9712460064</v>
      </c>
      <c r="F187" s="132">
        <v>94484.97</v>
      </c>
      <c r="G187" s="133">
        <f t="shared" si="5"/>
        <v>100622.9712460064</v>
      </c>
      <c r="H187" s="134" t="s">
        <v>493</v>
      </c>
      <c r="I187" s="131" t="s">
        <v>495</v>
      </c>
      <c r="J187" s="137" t="s">
        <v>78</v>
      </c>
      <c r="K187" s="136" t="s">
        <v>503</v>
      </c>
      <c r="L187" s="136" t="s">
        <v>510</v>
      </c>
      <c r="M187" s="151" t="s">
        <v>530</v>
      </c>
      <c r="N187" s="131">
        <v>16070</v>
      </c>
      <c r="O187" s="131" t="s">
        <v>554</v>
      </c>
      <c r="P187" s="159" t="s">
        <v>555</v>
      </c>
      <c r="Q187" s="131" t="s">
        <v>1436</v>
      </c>
    </row>
    <row r="188" spans="2:17" ht="12" customHeight="1" x14ac:dyDescent="0.3">
      <c r="B188" s="131" t="s">
        <v>198</v>
      </c>
      <c r="C188" s="256" t="s">
        <v>1809</v>
      </c>
      <c r="D188" s="130">
        <v>93475.4</v>
      </c>
      <c r="E188" s="131">
        <f t="shared" si="4"/>
        <v>99547.816826411072</v>
      </c>
      <c r="F188" s="132">
        <v>93475.4</v>
      </c>
      <c r="G188" s="133">
        <f t="shared" si="5"/>
        <v>99547.816826411072</v>
      </c>
      <c r="H188" s="134" t="s">
        <v>493</v>
      </c>
      <c r="I188" s="131" t="s">
        <v>494</v>
      </c>
      <c r="J188" s="137" t="s">
        <v>78</v>
      </c>
      <c r="K188" s="136" t="s">
        <v>503</v>
      </c>
      <c r="L188" s="136" t="s">
        <v>512</v>
      </c>
      <c r="M188" s="151" t="s">
        <v>524</v>
      </c>
      <c r="N188" s="131">
        <v>43071</v>
      </c>
      <c r="O188" s="131" t="s">
        <v>554</v>
      </c>
      <c r="P188" s="159" t="s">
        <v>555</v>
      </c>
      <c r="Q188" s="131" t="s">
        <v>1400</v>
      </c>
    </row>
    <row r="189" spans="2:17" ht="12" customHeight="1" x14ac:dyDescent="0.3">
      <c r="B189" s="131" t="s">
        <v>177</v>
      </c>
      <c r="C189" s="256" t="s">
        <v>1030</v>
      </c>
      <c r="D189" s="130">
        <v>92813.5</v>
      </c>
      <c r="E189" s="131">
        <f t="shared" si="4"/>
        <v>98842.917997870085</v>
      </c>
      <c r="F189" s="132">
        <v>92813.5</v>
      </c>
      <c r="G189" s="133">
        <f t="shared" si="5"/>
        <v>98842.917997870085</v>
      </c>
      <c r="H189" s="134" t="s">
        <v>493</v>
      </c>
      <c r="I189" s="131" t="s">
        <v>494</v>
      </c>
      <c r="J189" s="137" t="s">
        <v>78</v>
      </c>
      <c r="K189" s="136" t="s">
        <v>503</v>
      </c>
      <c r="L189" s="136" t="s">
        <v>511</v>
      </c>
      <c r="M189" s="151" t="s">
        <v>522</v>
      </c>
      <c r="N189" s="131">
        <v>12181</v>
      </c>
      <c r="O189" s="131" t="s">
        <v>554</v>
      </c>
      <c r="P189" s="159" t="s">
        <v>555</v>
      </c>
      <c r="Q189" s="131" t="s">
        <v>1437</v>
      </c>
    </row>
    <row r="190" spans="2:17" ht="12" customHeight="1" x14ac:dyDescent="0.3">
      <c r="B190" s="131" t="s">
        <v>200</v>
      </c>
      <c r="C190" s="256" t="s">
        <v>1031</v>
      </c>
      <c r="D190" s="130">
        <v>91682.565999999992</v>
      </c>
      <c r="E190" s="131">
        <f t="shared" si="4"/>
        <v>97638.515441959535</v>
      </c>
      <c r="F190" s="132">
        <v>91682.565999999992</v>
      </c>
      <c r="G190" s="133">
        <f t="shared" si="5"/>
        <v>97638.515441959535</v>
      </c>
      <c r="H190" s="134" t="s">
        <v>493</v>
      </c>
      <c r="I190" s="131" t="s">
        <v>494</v>
      </c>
      <c r="J190" s="137" t="s">
        <v>78</v>
      </c>
      <c r="K190" s="136" t="s">
        <v>503</v>
      </c>
      <c r="L190" s="136" t="s">
        <v>512</v>
      </c>
      <c r="M190" s="151" t="s">
        <v>516</v>
      </c>
      <c r="N190" s="131">
        <v>31181</v>
      </c>
      <c r="O190" s="131" t="s">
        <v>554</v>
      </c>
      <c r="P190" s="159" t="s">
        <v>555</v>
      </c>
      <c r="Q190" s="131" t="s">
        <v>1438</v>
      </c>
    </row>
    <row r="191" spans="2:17" ht="12" customHeight="1" x14ac:dyDescent="0.3">
      <c r="B191" s="131" t="s">
        <v>198</v>
      </c>
      <c r="C191" s="256" t="s">
        <v>1032</v>
      </c>
      <c r="D191" s="130">
        <v>91648.873799999987</v>
      </c>
      <c r="E191" s="131">
        <f t="shared" si="4"/>
        <v>97602.634504792324</v>
      </c>
      <c r="F191" s="132">
        <v>91648.873799999987</v>
      </c>
      <c r="G191" s="133">
        <f t="shared" si="5"/>
        <v>97602.634504792324</v>
      </c>
      <c r="H191" s="134" t="s">
        <v>493</v>
      </c>
      <c r="I191" s="131" t="s">
        <v>494</v>
      </c>
      <c r="J191" s="137" t="s">
        <v>78</v>
      </c>
      <c r="K191" s="136" t="s">
        <v>503</v>
      </c>
      <c r="L191" s="136" t="s">
        <v>510</v>
      </c>
      <c r="M191" s="151" t="s">
        <v>516</v>
      </c>
      <c r="N191" s="131">
        <v>31210</v>
      </c>
      <c r="O191" s="131" t="s">
        <v>554</v>
      </c>
      <c r="P191" s="159" t="s">
        <v>555</v>
      </c>
      <c r="Q191" s="131" t="s">
        <v>1390</v>
      </c>
    </row>
    <row r="192" spans="2:17" ht="12" customHeight="1" x14ac:dyDescent="0.3">
      <c r="B192" s="131" t="s">
        <v>181</v>
      </c>
      <c r="C192" s="256" t="s">
        <v>253</v>
      </c>
      <c r="D192" s="130">
        <v>90795.75</v>
      </c>
      <c r="E192" s="131">
        <f t="shared" si="4"/>
        <v>96694.089456869013</v>
      </c>
      <c r="F192" s="132">
        <v>90795.75</v>
      </c>
      <c r="G192" s="133">
        <f t="shared" si="5"/>
        <v>96694.089456869013</v>
      </c>
      <c r="H192" s="134" t="s">
        <v>493</v>
      </c>
      <c r="I192" s="131" t="s">
        <v>494</v>
      </c>
      <c r="J192" s="137" t="s">
        <v>78</v>
      </c>
      <c r="K192" s="136" t="s">
        <v>503</v>
      </c>
      <c r="L192" s="136" t="s">
        <v>512</v>
      </c>
      <c r="M192" s="151" t="s">
        <v>516</v>
      </c>
      <c r="N192" s="131">
        <v>31120</v>
      </c>
      <c r="O192" s="131" t="s">
        <v>554</v>
      </c>
      <c r="P192" s="159" t="s">
        <v>555</v>
      </c>
      <c r="Q192" s="131" t="s">
        <v>1408</v>
      </c>
    </row>
    <row r="193" spans="2:17" ht="12" customHeight="1" x14ac:dyDescent="0.3">
      <c r="B193" s="131" t="s">
        <v>881</v>
      </c>
      <c r="C193" s="256" t="s">
        <v>1033</v>
      </c>
      <c r="D193" s="130">
        <v>90625.634999999995</v>
      </c>
      <c r="E193" s="131">
        <f t="shared" si="4"/>
        <v>96512.92332268371</v>
      </c>
      <c r="F193" s="132">
        <v>90625.634999999995</v>
      </c>
      <c r="G193" s="133">
        <f t="shared" si="5"/>
        <v>96512.92332268371</v>
      </c>
      <c r="H193" s="134" t="s">
        <v>493</v>
      </c>
      <c r="I193" s="131" t="s">
        <v>495</v>
      </c>
      <c r="J193" s="137" t="s">
        <v>78</v>
      </c>
      <c r="K193" s="136" t="s">
        <v>503</v>
      </c>
      <c r="L193" s="136" t="s">
        <v>511</v>
      </c>
      <c r="M193" s="151" t="s">
        <v>530</v>
      </c>
      <c r="N193" s="131">
        <v>16070</v>
      </c>
      <c r="O193" s="131" t="s">
        <v>554</v>
      </c>
      <c r="P193" s="159" t="s">
        <v>555</v>
      </c>
      <c r="Q193" s="131" t="s">
        <v>1424</v>
      </c>
    </row>
    <row r="194" spans="2:17" ht="12" customHeight="1" x14ac:dyDescent="0.3">
      <c r="B194" s="131" t="s">
        <v>190</v>
      </c>
      <c r="C194" s="256" t="s">
        <v>1034</v>
      </c>
      <c r="D194" s="130">
        <v>89087.95</v>
      </c>
      <c r="E194" s="131">
        <f t="shared" si="4"/>
        <v>94875.346112886051</v>
      </c>
      <c r="F194" s="132">
        <v>89087.95</v>
      </c>
      <c r="G194" s="133">
        <f t="shared" si="5"/>
        <v>94875.346112886051</v>
      </c>
      <c r="H194" s="134" t="s">
        <v>493</v>
      </c>
      <c r="I194" s="131" t="s">
        <v>494</v>
      </c>
      <c r="J194" s="137" t="s">
        <v>78</v>
      </c>
      <c r="K194" s="136" t="s">
        <v>503</v>
      </c>
      <c r="L194" s="136" t="s">
        <v>510</v>
      </c>
      <c r="M194" s="151" t="s">
        <v>516</v>
      </c>
      <c r="N194" s="131">
        <v>31120</v>
      </c>
      <c r="O194" s="131" t="s">
        <v>554</v>
      </c>
      <c r="P194" s="159" t="s">
        <v>555</v>
      </c>
      <c r="Q194" s="131" t="s">
        <v>1418</v>
      </c>
    </row>
    <row r="195" spans="2:17" ht="12" customHeight="1" x14ac:dyDescent="0.3">
      <c r="B195" s="131" t="s">
        <v>206</v>
      </c>
      <c r="C195" s="256" t="s">
        <v>1035</v>
      </c>
      <c r="D195" s="130">
        <v>87926.593999999983</v>
      </c>
      <c r="E195" s="131">
        <f t="shared" si="4"/>
        <v>93638.545260915853</v>
      </c>
      <c r="F195" s="132">
        <v>87926.593999999983</v>
      </c>
      <c r="G195" s="133">
        <f t="shared" si="5"/>
        <v>93638.545260915853</v>
      </c>
      <c r="H195" s="134" t="s">
        <v>493</v>
      </c>
      <c r="I195" s="131" t="s">
        <v>494</v>
      </c>
      <c r="J195" s="137" t="s">
        <v>78</v>
      </c>
      <c r="K195" s="136" t="s">
        <v>503</v>
      </c>
      <c r="L195" s="136" t="s">
        <v>512</v>
      </c>
      <c r="M195" s="151" t="s">
        <v>522</v>
      </c>
      <c r="N195" s="131">
        <v>12250</v>
      </c>
      <c r="O195" s="131" t="s">
        <v>554</v>
      </c>
      <c r="P195" s="159" t="s">
        <v>555</v>
      </c>
      <c r="Q195" s="131" t="s">
        <v>1399</v>
      </c>
    </row>
    <row r="196" spans="2:17" ht="12" customHeight="1" x14ac:dyDescent="0.3">
      <c r="B196" s="131" t="s">
        <v>186</v>
      </c>
      <c r="C196" s="256" t="s">
        <v>1025</v>
      </c>
      <c r="D196" s="130">
        <v>87783</v>
      </c>
      <c r="E196" s="131">
        <f t="shared" si="4"/>
        <v>93485.623003194894</v>
      </c>
      <c r="F196" s="132">
        <v>87783</v>
      </c>
      <c r="G196" s="133">
        <f t="shared" si="5"/>
        <v>93485.623003194894</v>
      </c>
      <c r="H196" s="134" t="s">
        <v>493</v>
      </c>
      <c r="I196" s="131" t="s">
        <v>494</v>
      </c>
      <c r="J196" s="137" t="s">
        <v>78</v>
      </c>
      <c r="K196" s="136" t="s">
        <v>503</v>
      </c>
      <c r="L196" s="136" t="s">
        <v>512</v>
      </c>
      <c r="M196" s="151" t="s">
        <v>1294</v>
      </c>
      <c r="N196" s="131">
        <v>74020</v>
      </c>
      <c r="O196" s="131" t="s">
        <v>554</v>
      </c>
      <c r="P196" s="159" t="s">
        <v>555</v>
      </c>
      <c r="Q196" s="131" t="s">
        <v>1432</v>
      </c>
    </row>
    <row r="197" spans="2:17" ht="12" customHeight="1" x14ac:dyDescent="0.3">
      <c r="B197" s="131" t="s">
        <v>844</v>
      </c>
      <c r="C197" s="256" t="s">
        <v>1036</v>
      </c>
      <c r="D197" s="130">
        <v>87164.242000000013</v>
      </c>
      <c r="E197" s="131">
        <f t="shared" si="4"/>
        <v>92826.668796592145</v>
      </c>
      <c r="F197" s="132">
        <v>87164.242000000013</v>
      </c>
      <c r="G197" s="133">
        <f t="shared" si="5"/>
        <v>92826.668796592145</v>
      </c>
      <c r="H197" s="134" t="s">
        <v>493</v>
      </c>
      <c r="I197" s="131" t="s">
        <v>495</v>
      </c>
      <c r="J197" s="137" t="s">
        <v>78</v>
      </c>
      <c r="K197" s="136" t="s">
        <v>503</v>
      </c>
      <c r="L197" s="136" t="s">
        <v>510</v>
      </c>
      <c r="M197" s="151" t="s">
        <v>530</v>
      </c>
      <c r="N197" s="131">
        <v>16070</v>
      </c>
      <c r="O197" s="131" t="s">
        <v>554</v>
      </c>
      <c r="P197" s="159" t="s">
        <v>555</v>
      </c>
      <c r="Q197" s="131" t="s">
        <v>1435</v>
      </c>
    </row>
    <row r="198" spans="2:17" ht="12" customHeight="1" x14ac:dyDescent="0.3">
      <c r="B198" s="131" t="s">
        <v>177</v>
      </c>
      <c r="C198" s="256" t="s">
        <v>1037</v>
      </c>
      <c r="D198" s="130">
        <v>86924.501999999993</v>
      </c>
      <c r="E198" s="131">
        <f t="shared" si="4"/>
        <v>92571.354632587856</v>
      </c>
      <c r="F198" s="132">
        <v>86924.501999999993</v>
      </c>
      <c r="G198" s="133">
        <f t="shared" si="5"/>
        <v>92571.354632587856</v>
      </c>
      <c r="H198" s="134" t="s">
        <v>493</v>
      </c>
      <c r="I198" s="131" t="s">
        <v>494</v>
      </c>
      <c r="J198" s="137" t="s">
        <v>78</v>
      </c>
      <c r="K198" s="136" t="s">
        <v>503</v>
      </c>
      <c r="L198" s="136" t="s">
        <v>510</v>
      </c>
      <c r="M198" s="151" t="s">
        <v>517</v>
      </c>
      <c r="N198" s="131">
        <v>11330</v>
      </c>
      <c r="O198" s="131" t="s">
        <v>554</v>
      </c>
      <c r="P198" s="159" t="s">
        <v>555</v>
      </c>
      <c r="Q198" s="131" t="s">
        <v>1439</v>
      </c>
    </row>
    <row r="199" spans="2:17" ht="12" customHeight="1" x14ac:dyDescent="0.3">
      <c r="B199" s="131" t="s">
        <v>183</v>
      </c>
      <c r="C199" s="256" t="s">
        <v>1038</v>
      </c>
      <c r="D199" s="130">
        <v>85650.8</v>
      </c>
      <c r="E199" s="131">
        <f t="shared" si="4"/>
        <v>91214.90947816828</v>
      </c>
      <c r="F199" s="132">
        <v>85650.8</v>
      </c>
      <c r="G199" s="133">
        <f t="shared" si="5"/>
        <v>91214.90947816828</v>
      </c>
      <c r="H199" s="134" t="s">
        <v>493</v>
      </c>
      <c r="I199" s="131" t="s">
        <v>494</v>
      </c>
      <c r="J199" s="137" t="s">
        <v>78</v>
      </c>
      <c r="K199" s="136" t="s">
        <v>503</v>
      </c>
      <c r="L199" s="136" t="s">
        <v>510</v>
      </c>
      <c r="M199" s="151" t="s">
        <v>530</v>
      </c>
      <c r="N199" s="131">
        <v>16010</v>
      </c>
      <c r="O199" s="131" t="s">
        <v>554</v>
      </c>
      <c r="P199" s="159" t="s">
        <v>555</v>
      </c>
      <c r="Q199" s="131" t="s">
        <v>1358</v>
      </c>
    </row>
    <row r="200" spans="2:17" ht="12" customHeight="1" x14ac:dyDescent="0.3">
      <c r="B200" s="131" t="s">
        <v>198</v>
      </c>
      <c r="C200" s="256" t="s">
        <v>1039</v>
      </c>
      <c r="D200" s="130">
        <v>82678.869900000005</v>
      </c>
      <c r="E200" s="131">
        <f t="shared" si="4"/>
        <v>88049.914696485634</v>
      </c>
      <c r="F200" s="132">
        <v>82678.869900000005</v>
      </c>
      <c r="G200" s="133">
        <f t="shared" si="5"/>
        <v>88049.914696485634</v>
      </c>
      <c r="H200" s="134" t="s">
        <v>493</v>
      </c>
      <c r="I200" s="131" t="s">
        <v>494</v>
      </c>
      <c r="J200" s="137" t="s">
        <v>78</v>
      </c>
      <c r="K200" s="136" t="s">
        <v>503</v>
      </c>
      <c r="L200" s="136" t="s">
        <v>512</v>
      </c>
      <c r="M200" s="151" t="s">
        <v>516</v>
      </c>
      <c r="N200" s="131">
        <v>31120</v>
      </c>
      <c r="O200" s="131" t="s">
        <v>554</v>
      </c>
      <c r="P200" s="159" t="s">
        <v>555</v>
      </c>
      <c r="Q200" s="131" t="s">
        <v>1440</v>
      </c>
    </row>
    <row r="201" spans="2:17" ht="12" customHeight="1" x14ac:dyDescent="0.3">
      <c r="B201" s="131" t="s">
        <v>881</v>
      </c>
      <c r="C201" s="256" t="s">
        <v>1033</v>
      </c>
      <c r="D201" s="130">
        <v>82351.791000000012</v>
      </c>
      <c r="E201" s="131">
        <f t="shared" si="4"/>
        <v>87701.587859424937</v>
      </c>
      <c r="F201" s="132">
        <v>82351.791000000012</v>
      </c>
      <c r="G201" s="133">
        <f t="shared" si="5"/>
        <v>87701.587859424937</v>
      </c>
      <c r="H201" s="134" t="s">
        <v>493</v>
      </c>
      <c r="I201" s="131" t="s">
        <v>495</v>
      </c>
      <c r="J201" s="137" t="s">
        <v>78</v>
      </c>
      <c r="K201" s="136" t="s">
        <v>503</v>
      </c>
      <c r="L201" s="136" t="s">
        <v>511</v>
      </c>
      <c r="M201" s="151" t="s">
        <v>530</v>
      </c>
      <c r="N201" s="131">
        <v>16070</v>
      </c>
      <c r="O201" s="131" t="s">
        <v>554</v>
      </c>
      <c r="P201" s="159" t="s">
        <v>555</v>
      </c>
      <c r="Q201" s="131" t="s">
        <v>1387</v>
      </c>
    </row>
    <row r="202" spans="2:17" ht="12" customHeight="1" x14ac:dyDescent="0.3">
      <c r="B202" s="131" t="s">
        <v>174</v>
      </c>
      <c r="C202" s="256" t="s">
        <v>1040</v>
      </c>
      <c r="D202" s="130">
        <v>81839.94</v>
      </c>
      <c r="E202" s="131">
        <f t="shared" si="4"/>
        <v>87156.485623003202</v>
      </c>
      <c r="F202" s="132">
        <v>81839.94</v>
      </c>
      <c r="G202" s="133">
        <f t="shared" si="5"/>
        <v>87156.485623003202</v>
      </c>
      <c r="H202" s="134" t="s">
        <v>493</v>
      </c>
      <c r="I202" s="131" t="s">
        <v>494</v>
      </c>
      <c r="J202" s="137" t="s">
        <v>78</v>
      </c>
      <c r="K202" s="136" t="s">
        <v>503</v>
      </c>
      <c r="L202" s="136" t="s">
        <v>512</v>
      </c>
      <c r="M202" s="151" t="s">
        <v>522</v>
      </c>
      <c r="N202" s="131">
        <v>12220</v>
      </c>
      <c r="O202" s="131" t="s">
        <v>554</v>
      </c>
      <c r="P202" s="159" t="s">
        <v>555</v>
      </c>
      <c r="Q202" s="131" t="s">
        <v>1364</v>
      </c>
    </row>
    <row r="203" spans="2:17" ht="12" customHeight="1" x14ac:dyDescent="0.3">
      <c r="B203" s="131" t="s">
        <v>189</v>
      </c>
      <c r="C203" s="256" t="s">
        <v>1041</v>
      </c>
      <c r="D203" s="130">
        <v>81765</v>
      </c>
      <c r="E203" s="131">
        <f t="shared" ref="E203:E266" si="6">D203/0.939</f>
        <v>87076.677316293935</v>
      </c>
      <c r="F203" s="132">
        <v>81765</v>
      </c>
      <c r="G203" s="133">
        <f t="shared" ref="G203:G266" si="7">F203/0.939</f>
        <v>87076.677316293935</v>
      </c>
      <c r="H203" s="134" t="s">
        <v>493</v>
      </c>
      <c r="I203" s="131" t="s">
        <v>494</v>
      </c>
      <c r="J203" s="137" t="s">
        <v>78</v>
      </c>
      <c r="K203" s="136" t="s">
        <v>503</v>
      </c>
      <c r="L203" s="136" t="s">
        <v>510</v>
      </c>
      <c r="M203" s="151" t="s">
        <v>524</v>
      </c>
      <c r="N203" s="131">
        <v>43030</v>
      </c>
      <c r="O203" s="131" t="s">
        <v>554</v>
      </c>
      <c r="P203" s="159" t="s">
        <v>555</v>
      </c>
      <c r="Q203" s="131" t="s">
        <v>1441</v>
      </c>
    </row>
    <row r="204" spans="2:17" ht="12" customHeight="1" x14ac:dyDescent="0.3">
      <c r="B204" s="131" t="s">
        <v>210</v>
      </c>
      <c r="C204" s="256" t="s">
        <v>1042</v>
      </c>
      <c r="D204" s="130">
        <v>81168.593999999997</v>
      </c>
      <c r="E204" s="131">
        <f t="shared" si="6"/>
        <v>86441.52715654952</v>
      </c>
      <c r="F204" s="132">
        <v>81168.593999999997</v>
      </c>
      <c r="G204" s="133">
        <f t="shared" si="7"/>
        <v>86441.52715654952</v>
      </c>
      <c r="H204" s="134" t="s">
        <v>493</v>
      </c>
      <c r="I204" s="131" t="s">
        <v>494</v>
      </c>
      <c r="J204" s="137" t="s">
        <v>78</v>
      </c>
      <c r="K204" s="136" t="s">
        <v>503</v>
      </c>
      <c r="L204" s="136" t="s">
        <v>512</v>
      </c>
      <c r="M204" s="151" t="s">
        <v>522</v>
      </c>
      <c r="N204" s="131">
        <v>12250</v>
      </c>
      <c r="O204" s="131" t="s">
        <v>554</v>
      </c>
      <c r="P204" s="159" t="s">
        <v>555</v>
      </c>
      <c r="Q204" s="131" t="s">
        <v>1399</v>
      </c>
    </row>
    <row r="205" spans="2:17" ht="12" customHeight="1" x14ac:dyDescent="0.3">
      <c r="B205" s="131" t="s">
        <v>878</v>
      </c>
      <c r="C205" s="256" t="s">
        <v>1043</v>
      </c>
      <c r="D205" s="130">
        <v>77120.637999999992</v>
      </c>
      <c r="E205" s="131">
        <f t="shared" si="6"/>
        <v>82130.604898828533</v>
      </c>
      <c r="F205" s="132">
        <v>77120.637999999992</v>
      </c>
      <c r="G205" s="133">
        <f t="shared" si="7"/>
        <v>82130.604898828533</v>
      </c>
      <c r="H205" s="134" t="s">
        <v>493</v>
      </c>
      <c r="I205" s="131" t="s">
        <v>495</v>
      </c>
      <c r="J205" s="137" t="s">
        <v>78</v>
      </c>
      <c r="K205" s="136" t="s">
        <v>503</v>
      </c>
      <c r="L205" s="136" t="s">
        <v>510</v>
      </c>
      <c r="M205" s="151" t="s">
        <v>530</v>
      </c>
      <c r="N205" s="131">
        <v>16070</v>
      </c>
      <c r="O205" s="131" t="s">
        <v>554</v>
      </c>
      <c r="P205" s="159" t="s">
        <v>555</v>
      </c>
      <c r="Q205" s="131" t="s">
        <v>1435</v>
      </c>
    </row>
    <row r="206" spans="2:17" ht="12" customHeight="1" x14ac:dyDescent="0.3">
      <c r="B206" s="131" t="s">
        <v>186</v>
      </c>
      <c r="C206" s="256" t="s">
        <v>255</v>
      </c>
      <c r="D206" s="130">
        <v>76864.25</v>
      </c>
      <c r="E206" s="131">
        <f t="shared" si="6"/>
        <v>81857.56123535677</v>
      </c>
      <c r="F206" s="132">
        <v>76864.25</v>
      </c>
      <c r="G206" s="133">
        <f t="shared" si="7"/>
        <v>81857.56123535677</v>
      </c>
      <c r="H206" s="134" t="s">
        <v>493</v>
      </c>
      <c r="I206" s="131" t="s">
        <v>494</v>
      </c>
      <c r="J206" s="137" t="s">
        <v>78</v>
      </c>
      <c r="K206" s="136" t="s">
        <v>503</v>
      </c>
      <c r="L206" s="136" t="s">
        <v>512</v>
      </c>
      <c r="M206" s="151" t="s">
        <v>516</v>
      </c>
      <c r="N206" s="131">
        <v>31161</v>
      </c>
      <c r="O206" s="131" t="s">
        <v>554</v>
      </c>
      <c r="P206" s="159" t="s">
        <v>555</v>
      </c>
      <c r="Q206" s="131" t="s">
        <v>1408</v>
      </c>
    </row>
    <row r="207" spans="2:17" ht="12" customHeight="1" x14ac:dyDescent="0.3">
      <c r="B207" s="131" t="s">
        <v>190</v>
      </c>
      <c r="C207" s="256" t="s">
        <v>1044</v>
      </c>
      <c r="D207" s="130">
        <v>76821.95</v>
      </c>
      <c r="E207" s="131">
        <f t="shared" si="6"/>
        <v>81812.513312034076</v>
      </c>
      <c r="F207" s="132">
        <v>76821.95</v>
      </c>
      <c r="G207" s="133">
        <f t="shared" si="7"/>
        <v>81812.513312034076</v>
      </c>
      <c r="H207" s="134" t="s">
        <v>493</v>
      </c>
      <c r="I207" s="131" t="s">
        <v>494</v>
      </c>
      <c r="J207" s="137" t="s">
        <v>78</v>
      </c>
      <c r="K207" s="136" t="s">
        <v>503</v>
      </c>
      <c r="L207" s="136" t="s">
        <v>512</v>
      </c>
      <c r="M207" s="151" t="s">
        <v>522</v>
      </c>
      <c r="N207" s="131">
        <v>12220</v>
      </c>
      <c r="O207" s="131" t="s">
        <v>554</v>
      </c>
      <c r="P207" s="159" t="s">
        <v>555</v>
      </c>
      <c r="Q207" s="131" t="s">
        <v>1364</v>
      </c>
    </row>
    <row r="208" spans="2:17" ht="12" customHeight="1" x14ac:dyDescent="0.3">
      <c r="B208" s="131" t="s">
        <v>190</v>
      </c>
      <c r="C208" s="256" t="s">
        <v>1808</v>
      </c>
      <c r="D208" s="130">
        <v>76101.61</v>
      </c>
      <c r="E208" s="131">
        <f t="shared" si="6"/>
        <v>81045.378061767842</v>
      </c>
      <c r="F208" s="132">
        <v>76101.61</v>
      </c>
      <c r="G208" s="133">
        <f t="shared" si="7"/>
        <v>81045.378061767842</v>
      </c>
      <c r="H208" s="134" t="s">
        <v>493</v>
      </c>
      <c r="I208" s="131" t="s">
        <v>494</v>
      </c>
      <c r="J208" s="137" t="s">
        <v>78</v>
      </c>
      <c r="K208" s="136" t="s">
        <v>503</v>
      </c>
      <c r="L208" s="136" t="s">
        <v>512</v>
      </c>
      <c r="M208" s="151" t="s">
        <v>524</v>
      </c>
      <c r="N208" s="131">
        <v>43071</v>
      </c>
      <c r="O208" s="131" t="s">
        <v>554</v>
      </c>
      <c r="P208" s="159" t="s">
        <v>555</v>
      </c>
      <c r="Q208" s="131" t="s">
        <v>1442</v>
      </c>
    </row>
    <row r="209" spans="2:17" ht="12" customHeight="1" x14ac:dyDescent="0.3">
      <c r="B209" s="131" t="s">
        <v>876</v>
      </c>
      <c r="C209" s="256" t="s">
        <v>951</v>
      </c>
      <c r="D209" s="130">
        <v>75416.828000000009</v>
      </c>
      <c r="E209" s="131">
        <f t="shared" si="6"/>
        <v>80316.110756123555</v>
      </c>
      <c r="F209" s="132">
        <v>75416.828000000009</v>
      </c>
      <c r="G209" s="133">
        <f t="shared" si="7"/>
        <v>80316.110756123555</v>
      </c>
      <c r="H209" s="134" t="s">
        <v>493</v>
      </c>
      <c r="I209" s="131" t="s">
        <v>495</v>
      </c>
      <c r="J209" s="137" t="s">
        <v>78</v>
      </c>
      <c r="K209" s="136" t="s">
        <v>503</v>
      </c>
      <c r="L209" s="136" t="s">
        <v>510</v>
      </c>
      <c r="M209" s="151" t="s">
        <v>530</v>
      </c>
      <c r="N209" s="131">
        <v>16070</v>
      </c>
      <c r="O209" s="131" t="s">
        <v>554</v>
      </c>
      <c r="P209" s="159" t="s">
        <v>555</v>
      </c>
      <c r="Q209" s="131" t="s">
        <v>1424</v>
      </c>
    </row>
    <row r="210" spans="2:17" ht="12" customHeight="1" x14ac:dyDescent="0.3">
      <c r="B210" s="131" t="s">
        <v>185</v>
      </c>
      <c r="C210" s="256" t="s">
        <v>1045</v>
      </c>
      <c r="D210" s="130">
        <v>75268.95</v>
      </c>
      <c r="E210" s="131">
        <f t="shared" si="6"/>
        <v>80158.626198083075</v>
      </c>
      <c r="F210" s="132">
        <v>75268.95</v>
      </c>
      <c r="G210" s="133">
        <f t="shared" si="7"/>
        <v>80158.626198083075</v>
      </c>
      <c r="H210" s="134" t="s">
        <v>493</v>
      </c>
      <c r="I210" s="131" t="s">
        <v>494</v>
      </c>
      <c r="J210" s="137" t="s">
        <v>78</v>
      </c>
      <c r="K210" s="136" t="s">
        <v>503</v>
      </c>
      <c r="L210" s="136" t="s">
        <v>512</v>
      </c>
      <c r="M210" s="151" t="s">
        <v>516</v>
      </c>
      <c r="N210" s="131">
        <v>31191</v>
      </c>
      <c r="O210" s="131" t="s">
        <v>554</v>
      </c>
      <c r="P210" s="159" t="s">
        <v>555</v>
      </c>
      <c r="Q210" s="131" t="s">
        <v>1410</v>
      </c>
    </row>
    <row r="211" spans="2:17" ht="12" customHeight="1" x14ac:dyDescent="0.3">
      <c r="B211" s="131" t="s">
        <v>175</v>
      </c>
      <c r="C211" s="256" t="s">
        <v>1810</v>
      </c>
      <c r="D211" s="130">
        <v>75186.399999999994</v>
      </c>
      <c r="E211" s="131">
        <f t="shared" si="6"/>
        <v>80070.713525026629</v>
      </c>
      <c r="F211" s="132">
        <v>75186.399999999994</v>
      </c>
      <c r="G211" s="133">
        <f t="shared" si="7"/>
        <v>80070.713525026629</v>
      </c>
      <c r="H211" s="134" t="s">
        <v>493</v>
      </c>
      <c r="I211" s="131" t="s">
        <v>494</v>
      </c>
      <c r="J211" s="137" t="s">
        <v>78</v>
      </c>
      <c r="K211" s="136" t="s">
        <v>503</v>
      </c>
      <c r="L211" s="136" t="s">
        <v>512</v>
      </c>
      <c r="M211" s="151" t="s">
        <v>524</v>
      </c>
      <c r="N211" s="131">
        <v>43071</v>
      </c>
      <c r="O211" s="131" t="s">
        <v>554</v>
      </c>
      <c r="P211" s="159" t="s">
        <v>555</v>
      </c>
      <c r="Q211" s="131" t="s">
        <v>1400</v>
      </c>
    </row>
    <row r="212" spans="2:17" ht="12" customHeight="1" x14ac:dyDescent="0.3">
      <c r="B212" s="131" t="s">
        <v>195</v>
      </c>
      <c r="C212" s="256" t="s">
        <v>1046</v>
      </c>
      <c r="D212" s="130">
        <v>74711.991999999998</v>
      </c>
      <c r="E212" s="131">
        <f t="shared" si="6"/>
        <v>79565.486687965924</v>
      </c>
      <c r="F212" s="132">
        <v>74711.991999999998</v>
      </c>
      <c r="G212" s="133">
        <f t="shared" si="7"/>
        <v>79565.486687965924</v>
      </c>
      <c r="H212" s="134" t="s">
        <v>493</v>
      </c>
      <c r="I212" s="131" t="s">
        <v>195</v>
      </c>
      <c r="J212" s="137" t="s">
        <v>78</v>
      </c>
      <c r="K212" s="136" t="s">
        <v>503</v>
      </c>
      <c r="L212" s="136" t="s">
        <v>512</v>
      </c>
      <c r="M212" s="151" t="s">
        <v>522</v>
      </c>
      <c r="N212" s="131">
        <v>12110</v>
      </c>
      <c r="O212" s="131" t="s">
        <v>554</v>
      </c>
      <c r="P212" s="159" t="s">
        <v>555</v>
      </c>
      <c r="Q212" s="131" t="s">
        <v>1399</v>
      </c>
    </row>
    <row r="213" spans="2:17" ht="12" customHeight="1" x14ac:dyDescent="0.3">
      <c r="B213" s="131" t="s">
        <v>195</v>
      </c>
      <c r="C213" s="256" t="s">
        <v>911</v>
      </c>
      <c r="D213" s="130">
        <v>74292.289999999994</v>
      </c>
      <c r="E213" s="131">
        <f t="shared" si="6"/>
        <v>79118.519701810437</v>
      </c>
      <c r="F213" s="132">
        <v>74292.289999999994</v>
      </c>
      <c r="G213" s="133">
        <f t="shared" si="7"/>
        <v>79118.519701810437</v>
      </c>
      <c r="H213" s="134" t="s">
        <v>493</v>
      </c>
      <c r="I213" s="131" t="s">
        <v>195</v>
      </c>
      <c r="J213" s="137" t="s">
        <v>78</v>
      </c>
      <c r="K213" s="136" t="s">
        <v>503</v>
      </c>
      <c r="L213" s="136" t="s">
        <v>512</v>
      </c>
      <c r="M213" s="151" t="s">
        <v>1293</v>
      </c>
      <c r="N213" s="131">
        <v>99820</v>
      </c>
      <c r="O213" s="131" t="s">
        <v>554</v>
      </c>
      <c r="P213" s="159" t="s">
        <v>555</v>
      </c>
      <c r="Q213" s="131" t="s">
        <v>1443</v>
      </c>
    </row>
    <row r="214" spans="2:17" ht="12" customHeight="1" x14ac:dyDescent="0.3">
      <c r="B214" s="131" t="s">
        <v>195</v>
      </c>
      <c r="C214" s="256" t="s">
        <v>920</v>
      </c>
      <c r="D214" s="130">
        <v>74292.28</v>
      </c>
      <c r="E214" s="131">
        <f t="shared" si="6"/>
        <v>79118.509052183173</v>
      </c>
      <c r="F214" s="132">
        <v>74292.28</v>
      </c>
      <c r="G214" s="133">
        <f t="shared" si="7"/>
        <v>79118.509052183173</v>
      </c>
      <c r="H214" s="134" t="s">
        <v>493</v>
      </c>
      <c r="I214" s="131" t="s">
        <v>195</v>
      </c>
      <c r="J214" s="137" t="s">
        <v>78</v>
      </c>
      <c r="K214" s="136" t="s">
        <v>503</v>
      </c>
      <c r="L214" s="136" t="s">
        <v>512</v>
      </c>
      <c r="M214" s="151" t="s">
        <v>1293</v>
      </c>
      <c r="N214" s="131">
        <v>99820</v>
      </c>
      <c r="O214" s="131" t="s">
        <v>554</v>
      </c>
      <c r="P214" s="159" t="s">
        <v>555</v>
      </c>
      <c r="Q214" s="131" t="s">
        <v>1443</v>
      </c>
    </row>
    <row r="215" spans="2:17" ht="12" customHeight="1" x14ac:dyDescent="0.3">
      <c r="B215" s="131" t="s">
        <v>217</v>
      </c>
      <c r="C215" s="256" t="s">
        <v>1047</v>
      </c>
      <c r="D215" s="130">
        <v>74280.216</v>
      </c>
      <c r="E215" s="131">
        <f t="shared" si="6"/>
        <v>79105.661341853047</v>
      </c>
      <c r="F215" s="132">
        <v>74280.216</v>
      </c>
      <c r="G215" s="133">
        <f t="shared" si="7"/>
        <v>79105.661341853047</v>
      </c>
      <c r="H215" s="134" t="s">
        <v>493</v>
      </c>
      <c r="I215" s="131" t="s">
        <v>494</v>
      </c>
      <c r="J215" s="137" t="s">
        <v>78</v>
      </c>
      <c r="K215" s="136" t="s">
        <v>503</v>
      </c>
      <c r="L215" s="136" t="s">
        <v>510</v>
      </c>
      <c r="M215" s="151" t="s">
        <v>517</v>
      </c>
      <c r="N215" s="131">
        <v>11330</v>
      </c>
      <c r="O215" s="131" t="s">
        <v>554</v>
      </c>
      <c r="P215" s="159" t="s">
        <v>555</v>
      </c>
      <c r="Q215" s="131" t="s">
        <v>1444</v>
      </c>
    </row>
    <row r="216" spans="2:17" ht="12" customHeight="1" x14ac:dyDescent="0.3">
      <c r="B216" s="131" t="s">
        <v>882</v>
      </c>
      <c r="C216" s="256" t="s">
        <v>1048</v>
      </c>
      <c r="D216" s="130">
        <v>73215.028000000006</v>
      </c>
      <c r="E216" s="131">
        <f t="shared" si="6"/>
        <v>77971.275825346122</v>
      </c>
      <c r="F216" s="132">
        <v>73215.028000000006</v>
      </c>
      <c r="G216" s="133">
        <f t="shared" si="7"/>
        <v>77971.275825346122</v>
      </c>
      <c r="H216" s="134" t="s">
        <v>493</v>
      </c>
      <c r="I216" s="131" t="s">
        <v>495</v>
      </c>
      <c r="J216" s="137" t="s">
        <v>78</v>
      </c>
      <c r="K216" s="136" t="s">
        <v>503</v>
      </c>
      <c r="L216" s="136" t="s">
        <v>511</v>
      </c>
      <c r="M216" s="151" t="s">
        <v>530</v>
      </c>
      <c r="N216" s="131">
        <v>16070</v>
      </c>
      <c r="O216" s="131" t="s">
        <v>554</v>
      </c>
      <c r="P216" s="159" t="s">
        <v>555</v>
      </c>
      <c r="Q216" s="131" t="s">
        <v>1424</v>
      </c>
    </row>
    <row r="217" spans="2:17" ht="12" customHeight="1" x14ac:dyDescent="0.3">
      <c r="B217" s="131" t="s">
        <v>189</v>
      </c>
      <c r="C217" s="256" t="s">
        <v>1049</v>
      </c>
      <c r="D217" s="130">
        <v>72246.024000000005</v>
      </c>
      <c r="E217" s="131">
        <f t="shared" si="6"/>
        <v>76939.322683706079</v>
      </c>
      <c r="F217" s="132">
        <v>72246.024000000005</v>
      </c>
      <c r="G217" s="133">
        <f t="shared" si="7"/>
        <v>76939.322683706079</v>
      </c>
      <c r="H217" s="134" t="s">
        <v>493</v>
      </c>
      <c r="I217" s="131" t="s">
        <v>494</v>
      </c>
      <c r="J217" s="137" t="s">
        <v>78</v>
      </c>
      <c r="K217" s="136" t="s">
        <v>503</v>
      </c>
      <c r="L217" s="136" t="s">
        <v>512</v>
      </c>
      <c r="M217" s="151" t="s">
        <v>516</v>
      </c>
      <c r="N217" s="131">
        <v>31140</v>
      </c>
      <c r="O217" s="131" t="s">
        <v>554</v>
      </c>
      <c r="P217" s="159" t="s">
        <v>555</v>
      </c>
      <c r="Q217" s="131" t="s">
        <v>1445</v>
      </c>
    </row>
    <row r="218" spans="2:17" ht="12" customHeight="1" x14ac:dyDescent="0.3">
      <c r="B218" s="131" t="s">
        <v>187</v>
      </c>
      <c r="C218" s="256" t="s">
        <v>1002</v>
      </c>
      <c r="D218" s="130">
        <v>71027.785999999993</v>
      </c>
      <c r="E218" s="131">
        <f t="shared" si="6"/>
        <v>75641.944621938223</v>
      </c>
      <c r="F218" s="132">
        <v>71027.785999999993</v>
      </c>
      <c r="G218" s="133">
        <f t="shared" si="7"/>
        <v>75641.944621938223</v>
      </c>
      <c r="H218" s="134" t="s">
        <v>493</v>
      </c>
      <c r="I218" s="131" t="s">
        <v>494</v>
      </c>
      <c r="J218" s="137" t="s">
        <v>78</v>
      </c>
      <c r="K218" s="136" t="s">
        <v>503</v>
      </c>
      <c r="L218" s="136" t="s">
        <v>512</v>
      </c>
      <c r="M218" s="151" t="s">
        <v>522</v>
      </c>
      <c r="N218" s="131">
        <v>12220</v>
      </c>
      <c r="O218" s="131" t="s">
        <v>554</v>
      </c>
      <c r="P218" s="159" t="s">
        <v>555</v>
      </c>
      <c r="Q218" s="131" t="s">
        <v>1421</v>
      </c>
    </row>
    <row r="219" spans="2:17" ht="12" customHeight="1" x14ac:dyDescent="0.3">
      <c r="B219" s="131" t="s">
        <v>181</v>
      </c>
      <c r="C219" s="256" t="s">
        <v>1050</v>
      </c>
      <c r="D219" s="130">
        <v>69539.652000000002</v>
      </c>
      <c r="E219" s="131">
        <f t="shared" si="6"/>
        <v>74057.137380191693</v>
      </c>
      <c r="F219" s="132">
        <v>69539.652000000002</v>
      </c>
      <c r="G219" s="133">
        <f t="shared" si="7"/>
        <v>74057.137380191693</v>
      </c>
      <c r="H219" s="134" t="s">
        <v>493</v>
      </c>
      <c r="I219" s="131" t="s">
        <v>494</v>
      </c>
      <c r="J219" s="137" t="s">
        <v>78</v>
      </c>
      <c r="K219" s="136" t="s">
        <v>503</v>
      </c>
      <c r="L219" s="136" t="s">
        <v>512</v>
      </c>
      <c r="M219" s="151" t="s">
        <v>528</v>
      </c>
      <c r="N219" s="131">
        <v>15170</v>
      </c>
      <c r="O219" s="131" t="s">
        <v>554</v>
      </c>
      <c r="P219" s="159" t="s">
        <v>555</v>
      </c>
      <c r="Q219" s="131" t="s">
        <v>1439</v>
      </c>
    </row>
    <row r="220" spans="2:17" ht="12" customHeight="1" x14ac:dyDescent="0.3">
      <c r="B220" s="131" t="s">
        <v>175</v>
      </c>
      <c r="C220" s="256" t="s">
        <v>1811</v>
      </c>
      <c r="D220" s="130">
        <v>69539.601999999999</v>
      </c>
      <c r="E220" s="131">
        <f t="shared" si="6"/>
        <v>74057.084132055388</v>
      </c>
      <c r="F220" s="132">
        <v>69539.601999999999</v>
      </c>
      <c r="G220" s="133">
        <f t="shared" si="7"/>
        <v>74057.084132055388</v>
      </c>
      <c r="H220" s="134" t="s">
        <v>493</v>
      </c>
      <c r="I220" s="131" t="s">
        <v>494</v>
      </c>
      <c r="J220" s="137" t="s">
        <v>78</v>
      </c>
      <c r="K220" s="136" t="s">
        <v>503</v>
      </c>
      <c r="L220" s="136" t="s">
        <v>510</v>
      </c>
      <c r="M220" s="151" t="s">
        <v>516</v>
      </c>
      <c r="N220" s="131">
        <v>31161</v>
      </c>
      <c r="O220" s="131" t="s">
        <v>554</v>
      </c>
      <c r="P220" s="159" t="s">
        <v>555</v>
      </c>
      <c r="Q220" s="131" t="s">
        <v>1439</v>
      </c>
    </row>
    <row r="221" spans="2:17" ht="12" customHeight="1" x14ac:dyDescent="0.3">
      <c r="B221" s="131" t="s">
        <v>192</v>
      </c>
      <c r="C221" s="256" t="s">
        <v>1812</v>
      </c>
      <c r="D221" s="130">
        <v>69230.8</v>
      </c>
      <c r="E221" s="131">
        <f t="shared" si="6"/>
        <v>73728.221512247081</v>
      </c>
      <c r="F221" s="132">
        <v>69230.8</v>
      </c>
      <c r="G221" s="133">
        <f t="shared" si="7"/>
        <v>73728.221512247081</v>
      </c>
      <c r="H221" s="134" t="s">
        <v>493</v>
      </c>
      <c r="I221" s="131" t="s">
        <v>494</v>
      </c>
      <c r="J221" s="137" t="s">
        <v>78</v>
      </c>
      <c r="K221" s="136" t="s">
        <v>503</v>
      </c>
      <c r="L221" s="136" t="s">
        <v>512</v>
      </c>
      <c r="M221" s="151" t="s">
        <v>524</v>
      </c>
      <c r="N221" s="131">
        <v>43071</v>
      </c>
      <c r="O221" s="131" t="s">
        <v>554</v>
      </c>
      <c r="P221" s="159" t="s">
        <v>555</v>
      </c>
      <c r="Q221" s="131" t="s">
        <v>1400</v>
      </c>
    </row>
    <row r="222" spans="2:17" ht="12" customHeight="1" x14ac:dyDescent="0.3">
      <c r="B222" s="131" t="s">
        <v>197</v>
      </c>
      <c r="C222" s="256" t="s">
        <v>1806</v>
      </c>
      <c r="D222" s="130">
        <v>68771.179999999993</v>
      </c>
      <c r="E222" s="131">
        <f t="shared" si="6"/>
        <v>73238.743343982962</v>
      </c>
      <c r="F222" s="132">
        <v>68771.179999999993</v>
      </c>
      <c r="G222" s="133">
        <f t="shared" si="7"/>
        <v>73238.743343982962</v>
      </c>
      <c r="H222" s="134" t="s">
        <v>493</v>
      </c>
      <c r="I222" s="131" t="s">
        <v>494</v>
      </c>
      <c r="J222" s="137" t="s">
        <v>78</v>
      </c>
      <c r="K222" s="136" t="s">
        <v>503</v>
      </c>
      <c r="L222" s="136" t="s">
        <v>512</v>
      </c>
      <c r="M222" s="151" t="s">
        <v>524</v>
      </c>
      <c r="N222" s="131">
        <v>43071</v>
      </c>
      <c r="O222" s="131" t="s">
        <v>554</v>
      </c>
      <c r="P222" s="159" t="s">
        <v>555</v>
      </c>
      <c r="Q222" s="131" t="s">
        <v>1446</v>
      </c>
    </row>
    <row r="223" spans="2:17" ht="12" customHeight="1" x14ac:dyDescent="0.3">
      <c r="B223" s="131" t="s">
        <v>881</v>
      </c>
      <c r="C223" s="256" t="s">
        <v>1051</v>
      </c>
      <c r="D223" s="130">
        <v>66744.02</v>
      </c>
      <c r="E223" s="131">
        <f t="shared" si="6"/>
        <v>71079.893503727377</v>
      </c>
      <c r="F223" s="132">
        <v>66744.02</v>
      </c>
      <c r="G223" s="133">
        <f t="shared" si="7"/>
        <v>71079.893503727377</v>
      </c>
      <c r="H223" s="134" t="s">
        <v>493</v>
      </c>
      <c r="I223" s="131" t="s">
        <v>495</v>
      </c>
      <c r="J223" s="137" t="s">
        <v>78</v>
      </c>
      <c r="K223" s="136" t="s">
        <v>503</v>
      </c>
      <c r="L223" s="136" t="s">
        <v>511</v>
      </c>
      <c r="M223" s="151" t="s">
        <v>517</v>
      </c>
      <c r="N223" s="131">
        <v>11330</v>
      </c>
      <c r="O223" s="131" t="s">
        <v>554</v>
      </c>
      <c r="P223" s="159" t="s">
        <v>555</v>
      </c>
      <c r="Q223" s="131" t="s">
        <v>1447</v>
      </c>
    </row>
    <row r="224" spans="2:17" ht="12" customHeight="1" x14ac:dyDescent="0.3">
      <c r="B224" s="131" t="s">
        <v>202</v>
      </c>
      <c r="C224" s="256" t="s">
        <v>1052</v>
      </c>
      <c r="D224" s="130">
        <v>66732.59599999999</v>
      </c>
      <c r="E224" s="131">
        <f t="shared" si="6"/>
        <v>71067.727369542059</v>
      </c>
      <c r="F224" s="132">
        <v>66732.59599999999</v>
      </c>
      <c r="G224" s="133">
        <f t="shared" si="7"/>
        <v>71067.727369542059</v>
      </c>
      <c r="H224" s="134" t="s">
        <v>493</v>
      </c>
      <c r="I224" s="131" t="s">
        <v>494</v>
      </c>
      <c r="J224" s="137" t="s">
        <v>78</v>
      </c>
      <c r="K224" s="136" t="s">
        <v>503</v>
      </c>
      <c r="L224" s="136" t="s">
        <v>512</v>
      </c>
      <c r="M224" s="151" t="s">
        <v>522</v>
      </c>
      <c r="N224" s="131">
        <v>12382</v>
      </c>
      <c r="O224" s="131" t="s">
        <v>554</v>
      </c>
      <c r="P224" s="159" t="s">
        <v>555</v>
      </c>
      <c r="Q224" s="131" t="s">
        <v>1399</v>
      </c>
    </row>
    <row r="225" spans="2:17" ht="12" customHeight="1" x14ac:dyDescent="0.3">
      <c r="B225" s="131" t="s">
        <v>185</v>
      </c>
      <c r="C225" s="256" t="s">
        <v>1053</v>
      </c>
      <c r="D225" s="130">
        <v>66309.576000000001</v>
      </c>
      <c r="E225" s="131">
        <f t="shared" si="6"/>
        <v>70617.226837060705</v>
      </c>
      <c r="F225" s="132">
        <v>66309.576000000001</v>
      </c>
      <c r="G225" s="133">
        <f t="shared" si="7"/>
        <v>70617.226837060705</v>
      </c>
      <c r="H225" s="134" t="s">
        <v>493</v>
      </c>
      <c r="I225" s="131" t="s">
        <v>494</v>
      </c>
      <c r="J225" s="137" t="s">
        <v>78</v>
      </c>
      <c r="K225" s="136" t="s">
        <v>503</v>
      </c>
      <c r="L225" s="136" t="s">
        <v>512</v>
      </c>
      <c r="M225" s="151" t="s">
        <v>529</v>
      </c>
      <c r="N225" s="131">
        <v>13020</v>
      </c>
      <c r="O225" s="131" t="s">
        <v>554</v>
      </c>
      <c r="P225" s="159" t="s">
        <v>555</v>
      </c>
      <c r="Q225" s="131" t="s">
        <v>1421</v>
      </c>
    </row>
    <row r="226" spans="2:17" ht="12" customHeight="1" x14ac:dyDescent="0.3">
      <c r="B226" s="131" t="s">
        <v>185</v>
      </c>
      <c r="C226" s="256" t="s">
        <v>1054</v>
      </c>
      <c r="D226" s="130">
        <v>65440.953600000001</v>
      </c>
      <c r="E226" s="131">
        <f t="shared" si="6"/>
        <v>69692.176357827484</v>
      </c>
      <c r="F226" s="132">
        <v>65440.953600000001</v>
      </c>
      <c r="G226" s="133">
        <f t="shared" si="7"/>
        <v>69692.176357827484</v>
      </c>
      <c r="H226" s="134" t="s">
        <v>493</v>
      </c>
      <c r="I226" s="131" t="s">
        <v>494</v>
      </c>
      <c r="J226" s="137" t="s">
        <v>78</v>
      </c>
      <c r="K226" s="136" t="s">
        <v>503</v>
      </c>
      <c r="L226" s="136" t="s">
        <v>510</v>
      </c>
      <c r="M226" s="151" t="s">
        <v>520</v>
      </c>
      <c r="N226" s="131">
        <v>43040</v>
      </c>
      <c r="O226" s="131" t="s">
        <v>554</v>
      </c>
      <c r="P226" s="159" t="s">
        <v>555</v>
      </c>
      <c r="Q226" s="131" t="s">
        <v>1420</v>
      </c>
    </row>
    <row r="227" spans="2:17" ht="12" customHeight="1" x14ac:dyDescent="0.3">
      <c r="B227" s="131" t="s">
        <v>192</v>
      </c>
      <c r="C227" s="256" t="s">
        <v>1055</v>
      </c>
      <c r="D227" s="130">
        <v>64407</v>
      </c>
      <c r="E227" s="131">
        <f t="shared" si="6"/>
        <v>68591.054313099041</v>
      </c>
      <c r="F227" s="132">
        <v>64407</v>
      </c>
      <c r="G227" s="133">
        <f t="shared" si="7"/>
        <v>68591.054313099041</v>
      </c>
      <c r="H227" s="134" t="s">
        <v>493</v>
      </c>
      <c r="I227" s="131" t="s">
        <v>494</v>
      </c>
      <c r="J227" s="137" t="s">
        <v>78</v>
      </c>
      <c r="K227" s="136" t="s">
        <v>503</v>
      </c>
      <c r="L227" s="136" t="s">
        <v>512</v>
      </c>
      <c r="M227" s="151" t="s">
        <v>520</v>
      </c>
      <c r="N227" s="131">
        <v>43042</v>
      </c>
      <c r="O227" s="131" t="s">
        <v>554</v>
      </c>
      <c r="P227" s="159" t="s">
        <v>555</v>
      </c>
      <c r="Q227" s="131" t="s">
        <v>1370</v>
      </c>
    </row>
    <row r="228" spans="2:17" ht="12" customHeight="1" x14ac:dyDescent="0.3">
      <c r="B228" s="131" t="s">
        <v>185</v>
      </c>
      <c r="C228" s="256" t="s">
        <v>1056</v>
      </c>
      <c r="D228" s="130">
        <v>63359.57</v>
      </c>
      <c r="E228" s="131">
        <f t="shared" si="6"/>
        <v>67475.580404685839</v>
      </c>
      <c r="F228" s="132">
        <v>63359.57</v>
      </c>
      <c r="G228" s="133">
        <f t="shared" si="7"/>
        <v>67475.580404685839</v>
      </c>
      <c r="H228" s="134" t="s">
        <v>493</v>
      </c>
      <c r="I228" s="131" t="s">
        <v>494</v>
      </c>
      <c r="J228" s="137" t="s">
        <v>78</v>
      </c>
      <c r="K228" s="136" t="s">
        <v>503</v>
      </c>
      <c r="L228" s="136" t="s">
        <v>512</v>
      </c>
      <c r="M228" s="151" t="s">
        <v>522</v>
      </c>
      <c r="N228" s="131">
        <v>12250</v>
      </c>
      <c r="O228" s="131" t="s">
        <v>554</v>
      </c>
      <c r="P228" s="159" t="s">
        <v>555</v>
      </c>
      <c r="Q228" s="131" t="s">
        <v>1448</v>
      </c>
    </row>
    <row r="229" spans="2:17" ht="12" customHeight="1" x14ac:dyDescent="0.3">
      <c r="B229" s="131" t="s">
        <v>175</v>
      </c>
      <c r="C229" s="256" t="s">
        <v>321</v>
      </c>
      <c r="D229" s="130">
        <v>62594.8</v>
      </c>
      <c r="E229" s="131">
        <f t="shared" si="6"/>
        <v>66661.128860489887</v>
      </c>
      <c r="F229" s="132">
        <v>62594.8</v>
      </c>
      <c r="G229" s="133">
        <f t="shared" si="7"/>
        <v>66661.128860489887</v>
      </c>
      <c r="H229" s="134" t="s">
        <v>493</v>
      </c>
      <c r="I229" s="131" t="s">
        <v>494</v>
      </c>
      <c r="J229" s="137" t="s">
        <v>78</v>
      </c>
      <c r="K229" s="136" t="s">
        <v>503</v>
      </c>
      <c r="L229" s="136" t="s">
        <v>512</v>
      </c>
      <c r="M229" s="151" t="s">
        <v>1294</v>
      </c>
      <c r="N229" s="131">
        <v>73010</v>
      </c>
      <c r="O229" s="131" t="s">
        <v>554</v>
      </c>
      <c r="P229" s="159" t="s">
        <v>555</v>
      </c>
      <c r="Q229" s="131" t="s">
        <v>1449</v>
      </c>
    </row>
    <row r="230" spans="2:17" ht="12" customHeight="1" x14ac:dyDescent="0.3">
      <c r="B230" s="131" t="s">
        <v>189</v>
      </c>
      <c r="C230" s="256" t="s">
        <v>1057</v>
      </c>
      <c r="D230" s="130">
        <v>61976.793999999994</v>
      </c>
      <c r="E230" s="131">
        <f t="shared" si="6"/>
        <v>66002.975505857292</v>
      </c>
      <c r="F230" s="132">
        <v>61976.793999999994</v>
      </c>
      <c r="G230" s="133">
        <f t="shared" si="7"/>
        <v>66002.975505857292</v>
      </c>
      <c r="H230" s="134" t="s">
        <v>493</v>
      </c>
      <c r="I230" s="131" t="s">
        <v>494</v>
      </c>
      <c r="J230" s="137" t="s">
        <v>78</v>
      </c>
      <c r="K230" s="136" t="s">
        <v>503</v>
      </c>
      <c r="L230" s="136" t="s">
        <v>510</v>
      </c>
      <c r="M230" s="151" t="s">
        <v>530</v>
      </c>
      <c r="N230" s="131">
        <v>16080</v>
      </c>
      <c r="O230" s="131" t="s">
        <v>554</v>
      </c>
      <c r="P230" s="159" t="s">
        <v>555</v>
      </c>
      <c r="Q230" s="131" t="s">
        <v>1387</v>
      </c>
    </row>
    <row r="231" spans="2:17" ht="12" customHeight="1" x14ac:dyDescent="0.3">
      <c r="B231" s="131" t="s">
        <v>175</v>
      </c>
      <c r="C231" s="256" t="s">
        <v>1017</v>
      </c>
      <c r="D231" s="130">
        <v>60952.947</v>
      </c>
      <c r="E231" s="131">
        <f t="shared" si="6"/>
        <v>64912.616613418533</v>
      </c>
      <c r="F231" s="132">
        <v>60952.947</v>
      </c>
      <c r="G231" s="133">
        <f t="shared" si="7"/>
        <v>64912.616613418533</v>
      </c>
      <c r="H231" s="134" t="s">
        <v>493</v>
      </c>
      <c r="I231" s="131" t="s">
        <v>494</v>
      </c>
      <c r="J231" s="137" t="s">
        <v>78</v>
      </c>
      <c r="K231" s="136" t="s">
        <v>503</v>
      </c>
      <c r="L231" s="136" t="s">
        <v>510</v>
      </c>
      <c r="M231" s="151" t="s">
        <v>520</v>
      </c>
      <c r="N231" s="131">
        <v>43042</v>
      </c>
      <c r="O231" s="131" t="s">
        <v>554</v>
      </c>
      <c r="P231" s="159" t="s">
        <v>555</v>
      </c>
      <c r="Q231" s="131" t="s">
        <v>1390</v>
      </c>
    </row>
    <row r="232" spans="2:17" ht="12" customHeight="1" x14ac:dyDescent="0.3">
      <c r="B232" s="131" t="s">
        <v>186</v>
      </c>
      <c r="C232" s="256" t="s">
        <v>1813</v>
      </c>
      <c r="D232" s="130">
        <v>60028.381999999991</v>
      </c>
      <c r="E232" s="131">
        <f t="shared" si="6"/>
        <v>63927.989350372729</v>
      </c>
      <c r="F232" s="132">
        <v>60028.381999999991</v>
      </c>
      <c r="G232" s="133">
        <f t="shared" si="7"/>
        <v>63927.989350372729</v>
      </c>
      <c r="H232" s="134" t="s">
        <v>493</v>
      </c>
      <c r="I232" s="131" t="s">
        <v>494</v>
      </c>
      <c r="J232" s="137" t="s">
        <v>78</v>
      </c>
      <c r="K232" s="136" t="s">
        <v>503</v>
      </c>
      <c r="L232" s="136" t="s">
        <v>512</v>
      </c>
      <c r="M232" s="151" t="s">
        <v>524</v>
      </c>
      <c r="N232" s="131">
        <v>43071</v>
      </c>
      <c r="O232" s="131" t="s">
        <v>554</v>
      </c>
      <c r="P232" s="159" t="s">
        <v>555</v>
      </c>
      <c r="Q232" s="131" t="s">
        <v>1446</v>
      </c>
    </row>
    <row r="233" spans="2:17" ht="12" customHeight="1" x14ac:dyDescent="0.3">
      <c r="B233" s="131" t="s">
        <v>194</v>
      </c>
      <c r="C233" s="256" t="s">
        <v>1058</v>
      </c>
      <c r="D233" s="130">
        <v>58175.713200000006</v>
      </c>
      <c r="E233" s="131">
        <f t="shared" si="6"/>
        <v>61954.966134185313</v>
      </c>
      <c r="F233" s="132">
        <v>58175.713200000006</v>
      </c>
      <c r="G233" s="133">
        <f t="shared" si="7"/>
        <v>61954.966134185313</v>
      </c>
      <c r="H233" s="134" t="s">
        <v>493</v>
      </c>
      <c r="I233" s="131" t="s">
        <v>494</v>
      </c>
      <c r="J233" s="137" t="s">
        <v>78</v>
      </c>
      <c r="K233" s="136" t="s">
        <v>503</v>
      </c>
      <c r="L233" s="136" t="s">
        <v>510</v>
      </c>
      <c r="M233" s="151" t="s">
        <v>516</v>
      </c>
      <c r="N233" s="131">
        <v>31120</v>
      </c>
      <c r="O233" s="131" t="s">
        <v>554</v>
      </c>
      <c r="P233" s="159" t="s">
        <v>555</v>
      </c>
      <c r="Q233" s="131" t="s">
        <v>1411</v>
      </c>
    </row>
    <row r="234" spans="2:17" ht="12" customHeight="1" x14ac:dyDescent="0.3">
      <c r="B234" s="131" t="s">
        <v>883</v>
      </c>
      <c r="C234" s="256" t="s">
        <v>1059</v>
      </c>
      <c r="D234" s="130">
        <v>56952.804499999998</v>
      </c>
      <c r="E234" s="131">
        <f t="shared" si="6"/>
        <v>60652.613951011714</v>
      </c>
      <c r="F234" s="132">
        <v>56952.804499999998</v>
      </c>
      <c r="G234" s="133">
        <f t="shared" si="7"/>
        <v>60652.613951011714</v>
      </c>
      <c r="H234" s="134" t="s">
        <v>493</v>
      </c>
      <c r="I234" s="131" t="s">
        <v>494</v>
      </c>
      <c r="J234" s="137" t="s">
        <v>78</v>
      </c>
      <c r="K234" s="136" t="s">
        <v>503</v>
      </c>
      <c r="L234" s="136" t="s">
        <v>512</v>
      </c>
      <c r="M234" s="151" t="s">
        <v>517</v>
      </c>
      <c r="N234" s="131">
        <v>11220</v>
      </c>
      <c r="O234" s="131" t="s">
        <v>554</v>
      </c>
      <c r="P234" s="159" t="s">
        <v>555</v>
      </c>
      <c r="Q234" s="131" t="s">
        <v>1450</v>
      </c>
    </row>
    <row r="235" spans="2:17" ht="12" customHeight="1" x14ac:dyDescent="0.3">
      <c r="B235" s="131" t="s">
        <v>198</v>
      </c>
      <c r="C235" s="256" t="s">
        <v>1060</v>
      </c>
      <c r="D235" s="130">
        <v>56745.216000000008</v>
      </c>
      <c r="E235" s="131">
        <f t="shared" si="6"/>
        <v>60431.53993610225</v>
      </c>
      <c r="F235" s="132">
        <v>56745.216000000008</v>
      </c>
      <c r="G235" s="133">
        <f t="shared" si="7"/>
        <v>60431.53993610225</v>
      </c>
      <c r="H235" s="134" t="s">
        <v>493</v>
      </c>
      <c r="I235" s="131" t="s">
        <v>494</v>
      </c>
      <c r="J235" s="137" t="s">
        <v>78</v>
      </c>
      <c r="K235" s="136" t="s">
        <v>503</v>
      </c>
      <c r="L235" s="136" t="s">
        <v>512</v>
      </c>
      <c r="M235" s="151" t="s">
        <v>522</v>
      </c>
      <c r="N235" s="131">
        <v>12350</v>
      </c>
      <c r="O235" s="131" t="s">
        <v>554</v>
      </c>
      <c r="P235" s="159" t="s">
        <v>555</v>
      </c>
      <c r="Q235" s="131" t="s">
        <v>1451</v>
      </c>
    </row>
    <row r="236" spans="2:17" ht="12" customHeight="1" x14ac:dyDescent="0.3">
      <c r="B236" s="131" t="s">
        <v>183</v>
      </c>
      <c r="C236" s="256" t="s">
        <v>1814</v>
      </c>
      <c r="D236" s="130">
        <v>55922</v>
      </c>
      <c r="E236" s="131">
        <f t="shared" si="6"/>
        <v>59554.84558040469</v>
      </c>
      <c r="F236" s="132">
        <v>55922</v>
      </c>
      <c r="G236" s="133">
        <f t="shared" si="7"/>
        <v>59554.84558040469</v>
      </c>
      <c r="H236" s="134" t="s">
        <v>493</v>
      </c>
      <c r="I236" s="131" t="s">
        <v>494</v>
      </c>
      <c r="J236" s="137" t="s">
        <v>78</v>
      </c>
      <c r="K236" s="136" t="s">
        <v>503</v>
      </c>
      <c r="L236" s="136" t="s">
        <v>512</v>
      </c>
      <c r="M236" s="151" t="s">
        <v>524</v>
      </c>
      <c r="N236" s="131">
        <v>43071</v>
      </c>
      <c r="O236" s="131" t="s">
        <v>554</v>
      </c>
      <c r="P236" s="159" t="s">
        <v>555</v>
      </c>
      <c r="Q236" s="131" t="s">
        <v>1400</v>
      </c>
    </row>
    <row r="237" spans="2:17" ht="12" customHeight="1" x14ac:dyDescent="0.3">
      <c r="B237" s="131" t="s">
        <v>185</v>
      </c>
      <c r="C237" s="256" t="s">
        <v>1061</v>
      </c>
      <c r="D237" s="130">
        <v>69030.77399999999</v>
      </c>
      <c r="E237" s="131">
        <f t="shared" si="6"/>
        <v>73515.201277955261</v>
      </c>
      <c r="F237" s="132">
        <v>55224.619199999994</v>
      </c>
      <c r="G237" s="133">
        <f t="shared" si="7"/>
        <v>58812.161022364213</v>
      </c>
      <c r="H237" s="134" t="s">
        <v>493</v>
      </c>
      <c r="I237" s="131" t="s">
        <v>494</v>
      </c>
      <c r="J237" s="137" t="s">
        <v>78</v>
      </c>
      <c r="K237" s="136" t="s">
        <v>1319</v>
      </c>
      <c r="L237" s="136" t="s">
        <v>512</v>
      </c>
      <c r="M237" s="151" t="s">
        <v>519</v>
      </c>
      <c r="N237" s="131">
        <v>14031</v>
      </c>
      <c r="O237" s="131" t="s">
        <v>554</v>
      </c>
      <c r="P237" s="159" t="s">
        <v>555</v>
      </c>
      <c r="Q237" s="131" t="s">
        <v>1404</v>
      </c>
    </row>
    <row r="238" spans="2:17" ht="12" customHeight="1" x14ac:dyDescent="0.3">
      <c r="B238" s="131" t="s">
        <v>183</v>
      </c>
      <c r="C238" s="256" t="s">
        <v>1814</v>
      </c>
      <c r="D238" s="130">
        <v>54981.383999999991</v>
      </c>
      <c r="E238" s="131">
        <f t="shared" si="6"/>
        <v>58553.12460063897</v>
      </c>
      <c r="F238" s="132">
        <v>54981.383999999991</v>
      </c>
      <c r="G238" s="133">
        <f t="shared" si="7"/>
        <v>58553.12460063897</v>
      </c>
      <c r="H238" s="134" t="s">
        <v>493</v>
      </c>
      <c r="I238" s="131" t="s">
        <v>494</v>
      </c>
      <c r="J238" s="137" t="s">
        <v>78</v>
      </c>
      <c r="K238" s="136" t="s">
        <v>503</v>
      </c>
      <c r="L238" s="136" t="s">
        <v>512</v>
      </c>
      <c r="M238" s="151" t="s">
        <v>524</v>
      </c>
      <c r="N238" s="131">
        <v>43071</v>
      </c>
      <c r="O238" s="131" t="s">
        <v>554</v>
      </c>
      <c r="P238" s="159" t="s">
        <v>555</v>
      </c>
      <c r="Q238" s="131" t="s">
        <v>1446</v>
      </c>
    </row>
    <row r="239" spans="2:17" ht="12" customHeight="1" x14ac:dyDescent="0.3">
      <c r="B239" s="131" t="s">
        <v>195</v>
      </c>
      <c r="C239" s="256" t="s">
        <v>1062</v>
      </c>
      <c r="D239" s="130">
        <v>54969.9</v>
      </c>
      <c r="E239" s="131">
        <f t="shared" si="6"/>
        <v>58540.894568690099</v>
      </c>
      <c r="F239" s="132">
        <v>54969.9</v>
      </c>
      <c r="G239" s="133">
        <f t="shared" si="7"/>
        <v>58540.894568690099</v>
      </c>
      <c r="H239" s="134" t="s">
        <v>493</v>
      </c>
      <c r="I239" s="131" t="s">
        <v>195</v>
      </c>
      <c r="J239" s="137" t="s">
        <v>78</v>
      </c>
      <c r="K239" s="136" t="s">
        <v>503</v>
      </c>
      <c r="L239" s="136" t="s">
        <v>510</v>
      </c>
      <c r="M239" s="151" t="s">
        <v>1291</v>
      </c>
      <c r="N239" s="131">
        <v>41082</v>
      </c>
      <c r="O239" s="131" t="s">
        <v>554</v>
      </c>
      <c r="P239" s="159" t="s">
        <v>555</v>
      </c>
      <c r="Q239" s="131" t="s">
        <v>1452</v>
      </c>
    </row>
    <row r="240" spans="2:17" ht="12" customHeight="1" x14ac:dyDescent="0.3">
      <c r="B240" s="131" t="s">
        <v>195</v>
      </c>
      <c r="C240" s="256" t="s">
        <v>1063</v>
      </c>
      <c r="D240" s="130">
        <v>54969.9</v>
      </c>
      <c r="E240" s="131">
        <f t="shared" si="6"/>
        <v>58540.894568690099</v>
      </c>
      <c r="F240" s="132">
        <v>54969.9</v>
      </c>
      <c r="G240" s="133">
        <f t="shared" si="7"/>
        <v>58540.894568690099</v>
      </c>
      <c r="H240" s="134" t="s">
        <v>493</v>
      </c>
      <c r="I240" s="131" t="s">
        <v>195</v>
      </c>
      <c r="J240" s="137" t="s">
        <v>78</v>
      </c>
      <c r="K240" s="136" t="s">
        <v>503</v>
      </c>
      <c r="L240" s="136" t="s">
        <v>512</v>
      </c>
      <c r="M240" s="151" t="s">
        <v>524</v>
      </c>
      <c r="N240" s="131">
        <v>43060</v>
      </c>
      <c r="O240" s="131" t="s">
        <v>554</v>
      </c>
      <c r="P240" s="159" t="s">
        <v>555</v>
      </c>
      <c r="Q240" s="131" t="s">
        <v>1452</v>
      </c>
    </row>
    <row r="241" spans="2:17" ht="12" customHeight="1" x14ac:dyDescent="0.3">
      <c r="B241" s="131" t="s">
        <v>875</v>
      </c>
      <c r="C241" s="256" t="s">
        <v>957</v>
      </c>
      <c r="D241" s="130">
        <v>54336.181999999993</v>
      </c>
      <c r="E241" s="131">
        <f t="shared" si="6"/>
        <v>57866.008519701805</v>
      </c>
      <c r="F241" s="132">
        <v>54336.181999999993</v>
      </c>
      <c r="G241" s="133">
        <f t="shared" si="7"/>
        <v>57866.008519701805</v>
      </c>
      <c r="H241" s="134" t="s">
        <v>493</v>
      </c>
      <c r="I241" s="131" t="s">
        <v>495</v>
      </c>
      <c r="J241" s="137" t="s">
        <v>78</v>
      </c>
      <c r="K241" s="136" t="s">
        <v>503</v>
      </c>
      <c r="L241" s="136" t="s">
        <v>510</v>
      </c>
      <c r="M241" s="151" t="s">
        <v>530</v>
      </c>
      <c r="N241" s="131">
        <v>16080</v>
      </c>
      <c r="O241" s="131" t="s">
        <v>554</v>
      </c>
      <c r="P241" s="159" t="s">
        <v>555</v>
      </c>
      <c r="Q241" s="131" t="s">
        <v>1436</v>
      </c>
    </row>
    <row r="242" spans="2:17" ht="12" customHeight="1" x14ac:dyDescent="0.3">
      <c r="B242" s="131" t="s">
        <v>184</v>
      </c>
      <c r="C242" s="256" t="s">
        <v>1064</v>
      </c>
      <c r="D242" s="130">
        <v>53946.5</v>
      </c>
      <c r="E242" s="131">
        <f t="shared" si="6"/>
        <v>57451.011714589993</v>
      </c>
      <c r="F242" s="132">
        <v>53946.5</v>
      </c>
      <c r="G242" s="133">
        <f t="shared" si="7"/>
        <v>57451.011714589993</v>
      </c>
      <c r="H242" s="134" t="s">
        <v>493</v>
      </c>
      <c r="I242" s="131" t="s">
        <v>494</v>
      </c>
      <c r="J242" s="137" t="s">
        <v>78</v>
      </c>
      <c r="K242" s="136" t="s">
        <v>503</v>
      </c>
      <c r="L242" s="136" t="s">
        <v>510</v>
      </c>
      <c r="M242" s="151" t="s">
        <v>516</v>
      </c>
      <c r="N242" s="131">
        <v>31161</v>
      </c>
      <c r="O242" s="131" t="s">
        <v>554</v>
      </c>
      <c r="P242" s="159" t="s">
        <v>555</v>
      </c>
      <c r="Q242" s="131" t="s">
        <v>1408</v>
      </c>
    </row>
    <row r="243" spans="2:17" ht="12" customHeight="1" x14ac:dyDescent="0.3">
      <c r="B243" s="131" t="s">
        <v>201</v>
      </c>
      <c r="C243" s="256" t="s">
        <v>1065</v>
      </c>
      <c r="D243" s="130">
        <v>51215.01</v>
      </c>
      <c r="E243" s="131">
        <f t="shared" si="6"/>
        <v>54542.076677316298</v>
      </c>
      <c r="F243" s="132">
        <v>51215.01</v>
      </c>
      <c r="G243" s="133">
        <f t="shared" si="7"/>
        <v>54542.076677316298</v>
      </c>
      <c r="H243" s="134" t="s">
        <v>493</v>
      </c>
      <c r="I243" s="131" t="s">
        <v>494</v>
      </c>
      <c r="J243" s="137" t="s">
        <v>78</v>
      </c>
      <c r="K243" s="136" t="s">
        <v>503</v>
      </c>
      <c r="L243" s="136" t="s">
        <v>510</v>
      </c>
      <c r="M243" s="151" t="s">
        <v>528</v>
      </c>
      <c r="N243" s="131">
        <v>15150</v>
      </c>
      <c r="O243" s="131" t="s">
        <v>554</v>
      </c>
      <c r="P243" s="159" t="s">
        <v>555</v>
      </c>
      <c r="Q243" s="131" t="s">
        <v>1453</v>
      </c>
    </row>
    <row r="244" spans="2:17" ht="12" customHeight="1" x14ac:dyDescent="0.3">
      <c r="B244" s="131" t="s">
        <v>195</v>
      </c>
      <c r="C244" s="256" t="s">
        <v>942</v>
      </c>
      <c r="D244" s="130">
        <v>50166.19</v>
      </c>
      <c r="E244" s="131">
        <f t="shared" si="6"/>
        <v>53425.122470713533</v>
      </c>
      <c r="F244" s="132">
        <v>50166.19</v>
      </c>
      <c r="G244" s="133">
        <f t="shared" si="7"/>
        <v>53425.122470713533</v>
      </c>
      <c r="H244" s="134" t="s">
        <v>493</v>
      </c>
      <c r="I244" s="131" t="s">
        <v>195</v>
      </c>
      <c r="J244" s="137" t="s">
        <v>78</v>
      </c>
      <c r="K244" s="136" t="s">
        <v>503</v>
      </c>
      <c r="L244" s="136" t="s">
        <v>512</v>
      </c>
      <c r="M244" s="151" t="s">
        <v>1293</v>
      </c>
      <c r="N244" s="131">
        <v>99820</v>
      </c>
      <c r="O244" s="131" t="s">
        <v>554</v>
      </c>
      <c r="P244" s="159" t="s">
        <v>555</v>
      </c>
      <c r="Q244" s="131" t="s">
        <v>1443</v>
      </c>
    </row>
    <row r="245" spans="2:17" ht="12" customHeight="1" x14ac:dyDescent="0.3">
      <c r="B245" s="131" t="s">
        <v>195</v>
      </c>
      <c r="C245" s="256" t="s">
        <v>1066</v>
      </c>
      <c r="D245" s="130">
        <v>50000</v>
      </c>
      <c r="E245" s="131">
        <f t="shared" si="6"/>
        <v>53248.13631522897</v>
      </c>
      <c r="F245" s="132">
        <v>50000</v>
      </c>
      <c r="G245" s="133">
        <f t="shared" si="7"/>
        <v>53248.13631522897</v>
      </c>
      <c r="H245" s="134" t="s">
        <v>493</v>
      </c>
      <c r="I245" s="131" t="s">
        <v>195</v>
      </c>
      <c r="J245" s="137" t="s">
        <v>78</v>
      </c>
      <c r="K245" s="136" t="s">
        <v>503</v>
      </c>
      <c r="L245" s="136" t="s">
        <v>510</v>
      </c>
      <c r="M245" s="151" t="s">
        <v>1292</v>
      </c>
      <c r="N245" s="131">
        <v>25040</v>
      </c>
      <c r="O245" s="131" t="s">
        <v>554</v>
      </c>
      <c r="P245" s="159" t="s">
        <v>555</v>
      </c>
      <c r="Q245" s="131" t="s">
        <v>1454</v>
      </c>
    </row>
    <row r="246" spans="2:17" ht="12" customHeight="1" x14ac:dyDescent="0.3">
      <c r="B246" s="131" t="s">
        <v>184</v>
      </c>
      <c r="C246" s="256" t="s">
        <v>1067</v>
      </c>
      <c r="D246" s="130">
        <v>49833.495499999997</v>
      </c>
      <c r="E246" s="131">
        <f t="shared" si="6"/>
        <v>53070.815228966989</v>
      </c>
      <c r="F246" s="132">
        <v>49833.495499999997</v>
      </c>
      <c r="G246" s="133">
        <f t="shared" si="7"/>
        <v>53070.815228966989</v>
      </c>
      <c r="H246" s="134" t="s">
        <v>493</v>
      </c>
      <c r="I246" s="131" t="s">
        <v>494</v>
      </c>
      <c r="J246" s="137" t="s">
        <v>78</v>
      </c>
      <c r="K246" s="136" t="s">
        <v>503</v>
      </c>
      <c r="L246" s="136" t="s">
        <v>512</v>
      </c>
      <c r="M246" s="151" t="s">
        <v>528</v>
      </c>
      <c r="N246" s="131">
        <v>15185</v>
      </c>
      <c r="O246" s="131" t="s">
        <v>554</v>
      </c>
      <c r="P246" s="159" t="s">
        <v>555</v>
      </c>
      <c r="Q246" s="131" t="s">
        <v>1455</v>
      </c>
    </row>
    <row r="247" spans="2:17" ht="12" customHeight="1" x14ac:dyDescent="0.3">
      <c r="B247" s="131" t="s">
        <v>177</v>
      </c>
      <c r="C247" s="256" t="s">
        <v>230</v>
      </c>
      <c r="D247" s="130">
        <v>48900</v>
      </c>
      <c r="E247" s="131">
        <f t="shared" si="6"/>
        <v>52076.677316293935</v>
      </c>
      <c r="F247" s="132">
        <v>48900</v>
      </c>
      <c r="G247" s="133">
        <f t="shared" si="7"/>
        <v>52076.677316293935</v>
      </c>
      <c r="H247" s="134" t="s">
        <v>493</v>
      </c>
      <c r="I247" s="131" t="s">
        <v>494</v>
      </c>
      <c r="J247" s="136" t="s">
        <v>78</v>
      </c>
      <c r="K247" s="136" t="s">
        <v>503</v>
      </c>
      <c r="L247" s="136" t="s">
        <v>510</v>
      </c>
      <c r="M247" s="151" t="s">
        <v>513</v>
      </c>
      <c r="N247" s="131">
        <v>41010</v>
      </c>
      <c r="O247" s="131" t="s">
        <v>554</v>
      </c>
      <c r="P247" s="159" t="s">
        <v>555</v>
      </c>
      <c r="Q247" s="131" t="s">
        <v>1456</v>
      </c>
    </row>
    <row r="248" spans="2:17" ht="12" customHeight="1" x14ac:dyDescent="0.3">
      <c r="B248" s="131" t="s">
        <v>185</v>
      </c>
      <c r="C248" s="256" t="s">
        <v>230</v>
      </c>
      <c r="D248" s="130">
        <v>48384</v>
      </c>
      <c r="E248" s="131">
        <f t="shared" si="6"/>
        <v>51527.156549520769</v>
      </c>
      <c r="F248" s="132">
        <v>48384</v>
      </c>
      <c r="G248" s="133">
        <f t="shared" si="7"/>
        <v>51527.156549520769</v>
      </c>
      <c r="H248" s="134" t="s">
        <v>493</v>
      </c>
      <c r="I248" s="131" t="s">
        <v>494</v>
      </c>
      <c r="J248" s="136" t="s">
        <v>78</v>
      </c>
      <c r="K248" s="136" t="s">
        <v>503</v>
      </c>
      <c r="L248" s="136" t="s">
        <v>510</v>
      </c>
      <c r="M248" s="151" t="s">
        <v>513</v>
      </c>
      <c r="N248" s="130">
        <v>41010</v>
      </c>
      <c r="O248" s="131" t="s">
        <v>554</v>
      </c>
      <c r="P248" s="159" t="s">
        <v>555</v>
      </c>
      <c r="Q248" s="131" t="s">
        <v>1456</v>
      </c>
    </row>
    <row r="249" spans="2:17" ht="12" customHeight="1" x14ac:dyDescent="0.3">
      <c r="B249" s="131" t="s">
        <v>183</v>
      </c>
      <c r="C249" s="256" t="s">
        <v>959</v>
      </c>
      <c r="D249" s="130">
        <v>48055.240200000007</v>
      </c>
      <c r="E249" s="131">
        <f t="shared" si="6"/>
        <v>51177.039616613431</v>
      </c>
      <c r="F249" s="132">
        <v>48055.240200000007</v>
      </c>
      <c r="G249" s="133">
        <f t="shared" si="7"/>
        <v>51177.039616613431</v>
      </c>
      <c r="H249" s="134" t="s">
        <v>493</v>
      </c>
      <c r="I249" s="131" t="s">
        <v>494</v>
      </c>
      <c r="J249" s="137" t="s">
        <v>78</v>
      </c>
      <c r="K249" s="136" t="s">
        <v>503</v>
      </c>
      <c r="L249" s="136" t="s">
        <v>510</v>
      </c>
      <c r="M249" s="151" t="s">
        <v>520</v>
      </c>
      <c r="N249" s="131">
        <v>43042</v>
      </c>
      <c r="O249" s="131" t="s">
        <v>554</v>
      </c>
      <c r="P249" s="159" t="s">
        <v>555</v>
      </c>
      <c r="Q249" s="131" t="s">
        <v>1390</v>
      </c>
    </row>
    <row r="250" spans="2:17" ht="12" customHeight="1" x14ac:dyDescent="0.3">
      <c r="B250" s="131" t="s">
        <v>184</v>
      </c>
      <c r="C250" s="256" t="s">
        <v>1010</v>
      </c>
      <c r="D250" s="130">
        <v>46185.792000000001</v>
      </c>
      <c r="E250" s="131">
        <f t="shared" si="6"/>
        <v>49186.146964856234</v>
      </c>
      <c r="F250" s="132">
        <v>46185.792000000001</v>
      </c>
      <c r="G250" s="133">
        <f t="shared" si="7"/>
        <v>49186.146964856234</v>
      </c>
      <c r="H250" s="134" t="s">
        <v>493</v>
      </c>
      <c r="I250" s="131" t="s">
        <v>494</v>
      </c>
      <c r="J250" s="137" t="s">
        <v>78</v>
      </c>
      <c r="K250" s="136" t="s">
        <v>503</v>
      </c>
      <c r="L250" s="136" t="s">
        <v>512</v>
      </c>
      <c r="M250" s="151" t="s">
        <v>522</v>
      </c>
      <c r="N250" s="131">
        <v>12220</v>
      </c>
      <c r="O250" s="131" t="s">
        <v>554</v>
      </c>
      <c r="P250" s="159" t="s">
        <v>555</v>
      </c>
      <c r="Q250" s="131" t="s">
        <v>1421</v>
      </c>
    </row>
    <row r="251" spans="2:17" ht="12" customHeight="1" x14ac:dyDescent="0.3">
      <c r="B251" s="131" t="s">
        <v>176</v>
      </c>
      <c r="C251" s="256" t="s">
        <v>1068</v>
      </c>
      <c r="D251" s="130">
        <v>46081.109000000004</v>
      </c>
      <c r="E251" s="131">
        <f t="shared" si="6"/>
        <v>49074.663471778498</v>
      </c>
      <c r="F251" s="132">
        <v>46081.109000000004</v>
      </c>
      <c r="G251" s="133">
        <f t="shared" si="7"/>
        <v>49074.663471778498</v>
      </c>
      <c r="H251" s="134" t="s">
        <v>493</v>
      </c>
      <c r="I251" s="131" t="s">
        <v>494</v>
      </c>
      <c r="J251" s="137" t="s">
        <v>78</v>
      </c>
      <c r="K251" s="136" t="s">
        <v>503</v>
      </c>
      <c r="L251" s="136" t="s">
        <v>510</v>
      </c>
      <c r="M251" s="151" t="s">
        <v>528</v>
      </c>
      <c r="N251" s="131">
        <v>15150</v>
      </c>
      <c r="O251" s="131" t="s">
        <v>554</v>
      </c>
      <c r="P251" s="159" t="s">
        <v>555</v>
      </c>
      <c r="Q251" s="131" t="s">
        <v>1453</v>
      </c>
    </row>
    <row r="252" spans="2:17" ht="12" customHeight="1" x14ac:dyDescent="0.3">
      <c r="B252" s="131" t="s">
        <v>175</v>
      </c>
      <c r="C252" s="256" t="s">
        <v>1069</v>
      </c>
      <c r="D252" s="130">
        <v>45875.853499999997</v>
      </c>
      <c r="E252" s="131">
        <f t="shared" si="6"/>
        <v>48856.074014909478</v>
      </c>
      <c r="F252" s="132">
        <v>45875.853499999997</v>
      </c>
      <c r="G252" s="133">
        <f t="shared" si="7"/>
        <v>48856.074014909478</v>
      </c>
      <c r="H252" s="134" t="s">
        <v>493</v>
      </c>
      <c r="I252" s="131" t="s">
        <v>494</v>
      </c>
      <c r="J252" s="137" t="s">
        <v>78</v>
      </c>
      <c r="K252" s="136" t="s">
        <v>503</v>
      </c>
      <c r="L252" s="136" t="s">
        <v>512</v>
      </c>
      <c r="M252" s="151" t="s">
        <v>528</v>
      </c>
      <c r="N252" s="131">
        <v>15150</v>
      </c>
      <c r="O252" s="131" t="s">
        <v>554</v>
      </c>
      <c r="P252" s="159" t="s">
        <v>555</v>
      </c>
      <c r="Q252" s="131" t="s">
        <v>1457</v>
      </c>
    </row>
    <row r="253" spans="2:17" ht="12" customHeight="1" x14ac:dyDescent="0.3">
      <c r="B253" s="131" t="s">
        <v>187</v>
      </c>
      <c r="C253" s="256" t="s">
        <v>1070</v>
      </c>
      <c r="D253" s="130">
        <v>44963.38</v>
      </c>
      <c r="E253" s="131">
        <f t="shared" si="6"/>
        <v>47884.323748668794</v>
      </c>
      <c r="F253" s="132">
        <v>44963.38</v>
      </c>
      <c r="G253" s="133">
        <f t="shared" si="7"/>
        <v>47884.323748668794</v>
      </c>
      <c r="H253" s="134" t="s">
        <v>493</v>
      </c>
      <c r="I253" s="131" t="s">
        <v>494</v>
      </c>
      <c r="J253" s="137" t="s">
        <v>78</v>
      </c>
      <c r="K253" s="136" t="s">
        <v>503</v>
      </c>
      <c r="L253" s="136" t="s">
        <v>512</v>
      </c>
      <c r="M253" s="151" t="s">
        <v>517</v>
      </c>
      <c r="N253" s="131">
        <v>11231</v>
      </c>
      <c r="O253" s="131" t="s">
        <v>554</v>
      </c>
      <c r="P253" s="159" t="s">
        <v>555</v>
      </c>
      <c r="Q253" s="131" t="s">
        <v>1458</v>
      </c>
    </row>
    <row r="254" spans="2:17" ht="12" customHeight="1" x14ac:dyDescent="0.3">
      <c r="B254" s="131" t="s">
        <v>197</v>
      </c>
      <c r="C254" s="256" t="s">
        <v>1806</v>
      </c>
      <c r="D254" s="130">
        <v>44240.205999999998</v>
      </c>
      <c r="E254" s="131">
        <f t="shared" si="6"/>
        <v>47114.170394036213</v>
      </c>
      <c r="F254" s="132">
        <v>44240.205999999998</v>
      </c>
      <c r="G254" s="133">
        <f t="shared" si="7"/>
        <v>47114.170394036213</v>
      </c>
      <c r="H254" s="134" t="s">
        <v>493</v>
      </c>
      <c r="I254" s="131" t="s">
        <v>494</v>
      </c>
      <c r="J254" s="137" t="s">
        <v>78</v>
      </c>
      <c r="K254" s="136" t="s">
        <v>503</v>
      </c>
      <c r="L254" s="136" t="s">
        <v>512</v>
      </c>
      <c r="M254" s="151" t="s">
        <v>524</v>
      </c>
      <c r="N254" s="131">
        <v>43071</v>
      </c>
      <c r="O254" s="131" t="s">
        <v>554</v>
      </c>
      <c r="P254" s="159" t="s">
        <v>555</v>
      </c>
      <c r="Q254" s="131" t="s">
        <v>1442</v>
      </c>
    </row>
    <row r="255" spans="2:17" ht="12" customHeight="1" x14ac:dyDescent="0.3">
      <c r="B255" s="131" t="s">
        <v>185</v>
      </c>
      <c r="C255" s="256" t="s">
        <v>1071</v>
      </c>
      <c r="D255" s="130">
        <v>43592.355499999998</v>
      </c>
      <c r="E255" s="131">
        <f t="shared" si="6"/>
        <v>46424.233759318427</v>
      </c>
      <c r="F255" s="132">
        <v>43592.355499999998</v>
      </c>
      <c r="G255" s="133">
        <f t="shared" si="7"/>
        <v>46424.233759318427</v>
      </c>
      <c r="H255" s="134" t="s">
        <v>493</v>
      </c>
      <c r="I255" s="131" t="s">
        <v>494</v>
      </c>
      <c r="J255" s="137" t="s">
        <v>78</v>
      </c>
      <c r="K255" s="136" t="s">
        <v>503</v>
      </c>
      <c r="L255" s="136" t="s">
        <v>512</v>
      </c>
      <c r="M255" s="151" t="s">
        <v>516</v>
      </c>
      <c r="N255" s="131">
        <v>31120</v>
      </c>
      <c r="O255" s="131" t="s">
        <v>554</v>
      </c>
      <c r="P255" s="159" t="s">
        <v>555</v>
      </c>
      <c r="Q255" s="131" t="s">
        <v>1459</v>
      </c>
    </row>
    <row r="256" spans="2:17" ht="12" customHeight="1" x14ac:dyDescent="0.3">
      <c r="B256" s="131" t="s">
        <v>187</v>
      </c>
      <c r="C256" s="256" t="s">
        <v>1072</v>
      </c>
      <c r="D256" s="130">
        <v>43293</v>
      </c>
      <c r="E256" s="131">
        <f t="shared" si="6"/>
        <v>46105.431309904154</v>
      </c>
      <c r="F256" s="132">
        <v>43293</v>
      </c>
      <c r="G256" s="133">
        <f t="shared" si="7"/>
        <v>46105.431309904154</v>
      </c>
      <c r="H256" s="134" t="s">
        <v>493</v>
      </c>
      <c r="I256" s="131" t="s">
        <v>494</v>
      </c>
      <c r="J256" s="137" t="s">
        <v>78</v>
      </c>
      <c r="K256" s="136" t="s">
        <v>503</v>
      </c>
      <c r="L256" s="136" t="s">
        <v>512</v>
      </c>
      <c r="M256" s="151" t="s">
        <v>524</v>
      </c>
      <c r="N256" s="131">
        <v>43060</v>
      </c>
      <c r="O256" s="131" t="s">
        <v>554</v>
      </c>
      <c r="P256" s="159" t="s">
        <v>555</v>
      </c>
      <c r="Q256" s="131" t="s">
        <v>1460</v>
      </c>
    </row>
    <row r="257" spans="2:17" ht="12" customHeight="1" x14ac:dyDescent="0.3">
      <c r="B257" s="131" t="s">
        <v>175</v>
      </c>
      <c r="C257" s="256" t="s">
        <v>1073</v>
      </c>
      <c r="D257" s="130">
        <v>43293</v>
      </c>
      <c r="E257" s="131">
        <f t="shared" si="6"/>
        <v>46105.431309904154</v>
      </c>
      <c r="F257" s="132">
        <v>43293</v>
      </c>
      <c r="G257" s="133">
        <f t="shared" si="7"/>
        <v>46105.431309904154</v>
      </c>
      <c r="H257" s="134" t="s">
        <v>493</v>
      </c>
      <c r="I257" s="131" t="s">
        <v>494</v>
      </c>
      <c r="J257" s="137" t="s">
        <v>78</v>
      </c>
      <c r="K257" s="136" t="s">
        <v>503</v>
      </c>
      <c r="L257" s="136" t="s">
        <v>512</v>
      </c>
      <c r="M257" s="151" t="s">
        <v>524</v>
      </c>
      <c r="N257" s="131">
        <v>43060</v>
      </c>
      <c r="O257" s="131" t="s">
        <v>554</v>
      </c>
      <c r="P257" s="159" t="s">
        <v>555</v>
      </c>
      <c r="Q257" s="131" t="s">
        <v>1460</v>
      </c>
    </row>
    <row r="258" spans="2:17" ht="12" customHeight="1" x14ac:dyDescent="0.3">
      <c r="B258" s="131" t="s">
        <v>183</v>
      </c>
      <c r="C258" s="256" t="s">
        <v>1074</v>
      </c>
      <c r="D258" s="130">
        <v>43293</v>
      </c>
      <c r="E258" s="131">
        <f t="shared" si="6"/>
        <v>46105.431309904154</v>
      </c>
      <c r="F258" s="132">
        <v>43293</v>
      </c>
      <c r="G258" s="133">
        <f t="shared" si="7"/>
        <v>46105.431309904154</v>
      </c>
      <c r="H258" s="134" t="s">
        <v>493</v>
      </c>
      <c r="I258" s="131" t="s">
        <v>494</v>
      </c>
      <c r="J258" s="137" t="s">
        <v>78</v>
      </c>
      <c r="K258" s="136" t="s">
        <v>503</v>
      </c>
      <c r="L258" s="136" t="s">
        <v>512</v>
      </c>
      <c r="M258" s="151" t="s">
        <v>524</v>
      </c>
      <c r="N258" s="131">
        <v>43060</v>
      </c>
      <c r="O258" s="131" t="s">
        <v>554</v>
      </c>
      <c r="P258" s="159" t="s">
        <v>555</v>
      </c>
      <c r="Q258" s="131" t="s">
        <v>1460</v>
      </c>
    </row>
    <row r="259" spans="2:17" ht="12" customHeight="1" x14ac:dyDescent="0.3">
      <c r="B259" s="131" t="s">
        <v>172</v>
      </c>
      <c r="C259" s="256" t="s">
        <v>321</v>
      </c>
      <c r="D259" s="130">
        <v>42738.3</v>
      </c>
      <c r="E259" s="131">
        <f t="shared" si="6"/>
        <v>45514.696485623012</v>
      </c>
      <c r="F259" s="132">
        <v>42738.3</v>
      </c>
      <c r="G259" s="133">
        <f t="shared" si="7"/>
        <v>45514.696485623012</v>
      </c>
      <c r="H259" s="134" t="s">
        <v>493</v>
      </c>
      <c r="I259" s="131" t="s">
        <v>494</v>
      </c>
      <c r="J259" s="137" t="s">
        <v>78</v>
      </c>
      <c r="K259" s="136" t="s">
        <v>503</v>
      </c>
      <c r="L259" s="136" t="s">
        <v>512</v>
      </c>
      <c r="M259" s="151" t="s">
        <v>1294</v>
      </c>
      <c r="N259" s="131">
        <v>73010</v>
      </c>
      <c r="O259" s="131" t="s">
        <v>554</v>
      </c>
      <c r="P259" s="159" t="s">
        <v>555</v>
      </c>
      <c r="Q259" s="131" t="s">
        <v>1449</v>
      </c>
    </row>
    <row r="260" spans="2:17" ht="12" customHeight="1" x14ac:dyDescent="0.3">
      <c r="B260" s="131" t="s">
        <v>184</v>
      </c>
      <c r="C260" s="256" t="s">
        <v>1075</v>
      </c>
      <c r="D260" s="130">
        <v>42674.169000000002</v>
      </c>
      <c r="E260" s="131">
        <f t="shared" si="6"/>
        <v>45446.39936102237</v>
      </c>
      <c r="F260" s="132">
        <v>42674.169000000002</v>
      </c>
      <c r="G260" s="133">
        <f t="shared" si="7"/>
        <v>45446.39936102237</v>
      </c>
      <c r="H260" s="134" t="s">
        <v>493</v>
      </c>
      <c r="I260" s="131" t="s">
        <v>494</v>
      </c>
      <c r="J260" s="137" t="s">
        <v>78</v>
      </c>
      <c r="K260" s="136" t="s">
        <v>503</v>
      </c>
      <c r="L260" s="136" t="s">
        <v>512</v>
      </c>
      <c r="M260" s="151" t="s">
        <v>517</v>
      </c>
      <c r="N260" s="131">
        <v>11320</v>
      </c>
      <c r="O260" s="131" t="s">
        <v>554</v>
      </c>
      <c r="P260" s="159" t="s">
        <v>555</v>
      </c>
      <c r="Q260" s="131" t="s">
        <v>1461</v>
      </c>
    </row>
    <row r="261" spans="2:17" ht="12" customHeight="1" x14ac:dyDescent="0.3">
      <c r="B261" s="131" t="s">
        <v>185</v>
      </c>
      <c r="C261" s="256" t="s">
        <v>321</v>
      </c>
      <c r="D261" s="130">
        <v>42533.7</v>
      </c>
      <c r="E261" s="131">
        <f t="shared" si="6"/>
        <v>45296.805111821086</v>
      </c>
      <c r="F261" s="132">
        <v>42533.7</v>
      </c>
      <c r="G261" s="133">
        <f t="shared" si="7"/>
        <v>45296.805111821086</v>
      </c>
      <c r="H261" s="134" t="s">
        <v>493</v>
      </c>
      <c r="I261" s="131" t="s">
        <v>494</v>
      </c>
      <c r="J261" s="137" t="s">
        <v>78</v>
      </c>
      <c r="K261" s="136" t="s">
        <v>503</v>
      </c>
      <c r="L261" s="136" t="s">
        <v>512</v>
      </c>
      <c r="M261" s="151" t="s">
        <v>1294</v>
      </c>
      <c r="N261" s="131">
        <v>73010</v>
      </c>
      <c r="O261" s="131" t="s">
        <v>554</v>
      </c>
      <c r="P261" s="159" t="s">
        <v>555</v>
      </c>
      <c r="Q261" s="131" t="s">
        <v>1449</v>
      </c>
    </row>
    <row r="262" spans="2:17" ht="12" customHeight="1" x14ac:dyDescent="0.3">
      <c r="B262" s="131" t="s">
        <v>174</v>
      </c>
      <c r="C262" s="256" t="s">
        <v>1076</v>
      </c>
      <c r="D262" s="130">
        <v>41885.300999999999</v>
      </c>
      <c r="E262" s="131">
        <f t="shared" si="6"/>
        <v>44606.284345047927</v>
      </c>
      <c r="F262" s="132">
        <v>41885.300999999999</v>
      </c>
      <c r="G262" s="133">
        <f t="shared" si="7"/>
        <v>44606.284345047927</v>
      </c>
      <c r="H262" s="134" t="s">
        <v>493</v>
      </c>
      <c r="I262" s="131" t="s">
        <v>494</v>
      </c>
      <c r="J262" s="137" t="s">
        <v>78</v>
      </c>
      <c r="K262" s="136" t="s">
        <v>503</v>
      </c>
      <c r="L262" s="136" t="s">
        <v>512</v>
      </c>
      <c r="M262" s="151" t="s">
        <v>528</v>
      </c>
      <c r="N262" s="131">
        <v>15170</v>
      </c>
      <c r="O262" s="131" t="s">
        <v>554</v>
      </c>
      <c r="P262" s="159" t="s">
        <v>555</v>
      </c>
      <c r="Q262" s="131" t="s">
        <v>1439</v>
      </c>
    </row>
    <row r="263" spans="2:17" ht="12" customHeight="1" x14ac:dyDescent="0.3">
      <c r="B263" s="131" t="s">
        <v>175</v>
      </c>
      <c r="C263" s="256" t="s">
        <v>1077</v>
      </c>
      <c r="D263" s="130">
        <v>41516.620199999998</v>
      </c>
      <c r="E263" s="131">
        <f t="shared" si="6"/>
        <v>44213.653035143769</v>
      </c>
      <c r="F263" s="132">
        <v>41516.620199999998</v>
      </c>
      <c r="G263" s="133">
        <f t="shared" si="7"/>
        <v>44213.653035143769</v>
      </c>
      <c r="H263" s="134" t="s">
        <v>493</v>
      </c>
      <c r="I263" s="131" t="s">
        <v>494</v>
      </c>
      <c r="J263" s="137" t="s">
        <v>78</v>
      </c>
      <c r="K263" s="136" t="s">
        <v>503</v>
      </c>
      <c r="L263" s="136" t="s">
        <v>510</v>
      </c>
      <c r="M263" s="151" t="s">
        <v>528</v>
      </c>
      <c r="N263" s="131">
        <v>15150</v>
      </c>
      <c r="O263" s="131" t="s">
        <v>554</v>
      </c>
      <c r="P263" s="159" t="s">
        <v>555</v>
      </c>
      <c r="Q263" s="131" t="s">
        <v>1462</v>
      </c>
    </row>
    <row r="264" spans="2:17" ht="12" customHeight="1" x14ac:dyDescent="0.3">
      <c r="B264" s="131" t="s">
        <v>190</v>
      </c>
      <c r="C264" s="256" t="s">
        <v>1078</v>
      </c>
      <c r="D264" s="130">
        <v>41195.205000000002</v>
      </c>
      <c r="E264" s="131">
        <f t="shared" si="6"/>
        <v>43871.357827476044</v>
      </c>
      <c r="F264" s="132">
        <v>41195.205000000002</v>
      </c>
      <c r="G264" s="133">
        <f t="shared" si="7"/>
        <v>43871.357827476044</v>
      </c>
      <c r="H264" s="134" t="s">
        <v>493</v>
      </c>
      <c r="I264" s="131" t="s">
        <v>494</v>
      </c>
      <c r="J264" s="137" t="s">
        <v>78</v>
      </c>
      <c r="K264" s="136" t="s">
        <v>503</v>
      </c>
      <c r="L264" s="136" t="s">
        <v>512</v>
      </c>
      <c r="M264" s="151" t="s">
        <v>516</v>
      </c>
      <c r="N264" s="131">
        <v>31120</v>
      </c>
      <c r="O264" s="131" t="s">
        <v>554</v>
      </c>
      <c r="P264" s="159" t="s">
        <v>555</v>
      </c>
      <c r="Q264" s="131" t="s">
        <v>1459</v>
      </c>
    </row>
    <row r="265" spans="2:17" ht="12" customHeight="1" x14ac:dyDescent="0.3">
      <c r="B265" s="131" t="s">
        <v>190</v>
      </c>
      <c r="C265" s="256" t="s">
        <v>1808</v>
      </c>
      <c r="D265" s="130">
        <v>41108.587999999996</v>
      </c>
      <c r="E265" s="131">
        <f t="shared" si="6"/>
        <v>43779.113951011714</v>
      </c>
      <c r="F265" s="132">
        <v>41108.587999999996</v>
      </c>
      <c r="G265" s="133">
        <f t="shared" si="7"/>
        <v>43779.113951011714</v>
      </c>
      <c r="H265" s="134" t="s">
        <v>493</v>
      </c>
      <c r="I265" s="131" t="s">
        <v>494</v>
      </c>
      <c r="J265" s="137" t="s">
        <v>78</v>
      </c>
      <c r="K265" s="136" t="s">
        <v>503</v>
      </c>
      <c r="L265" s="136" t="s">
        <v>512</v>
      </c>
      <c r="M265" s="151" t="s">
        <v>524</v>
      </c>
      <c r="N265" s="131">
        <v>43071</v>
      </c>
      <c r="O265" s="131" t="s">
        <v>554</v>
      </c>
      <c r="P265" s="159" t="s">
        <v>555</v>
      </c>
      <c r="Q265" s="131" t="s">
        <v>1446</v>
      </c>
    </row>
    <row r="266" spans="2:17" ht="12" customHeight="1" x14ac:dyDescent="0.3">
      <c r="B266" s="131" t="s">
        <v>175</v>
      </c>
      <c r="C266" s="256" t="s">
        <v>1079</v>
      </c>
      <c r="D266" s="130">
        <v>40704.810999999994</v>
      </c>
      <c r="E266" s="131">
        <f t="shared" si="6"/>
        <v>43349.106496272623</v>
      </c>
      <c r="F266" s="132">
        <v>40704.810999999994</v>
      </c>
      <c r="G266" s="133">
        <f t="shared" si="7"/>
        <v>43349.106496272623</v>
      </c>
      <c r="H266" s="134" t="s">
        <v>493</v>
      </c>
      <c r="I266" s="131" t="s">
        <v>494</v>
      </c>
      <c r="J266" s="137" t="s">
        <v>78</v>
      </c>
      <c r="K266" s="136" t="s">
        <v>503</v>
      </c>
      <c r="L266" s="136" t="s">
        <v>511</v>
      </c>
      <c r="M266" s="151" t="s">
        <v>1292</v>
      </c>
      <c r="N266" s="131">
        <v>25040</v>
      </c>
      <c r="O266" s="131" t="s">
        <v>554</v>
      </c>
      <c r="P266" s="159" t="s">
        <v>555</v>
      </c>
      <c r="Q266" s="131" t="s">
        <v>1463</v>
      </c>
    </row>
    <row r="267" spans="2:17" ht="12" customHeight="1" x14ac:dyDescent="0.3">
      <c r="B267" s="131" t="s">
        <v>172</v>
      </c>
      <c r="C267" s="256" t="s">
        <v>1080</v>
      </c>
      <c r="D267" s="130">
        <v>40529.199000000001</v>
      </c>
      <c r="E267" s="131">
        <f t="shared" ref="E267:E330" si="8">D267/0.939</f>
        <v>43162.086261980832</v>
      </c>
      <c r="F267" s="132">
        <v>40529.199000000001</v>
      </c>
      <c r="G267" s="133">
        <f t="shared" ref="G267:G330" si="9">F267/0.939</f>
        <v>43162.086261980832</v>
      </c>
      <c r="H267" s="134" t="s">
        <v>493</v>
      </c>
      <c r="I267" s="131" t="s">
        <v>494</v>
      </c>
      <c r="J267" s="137" t="s">
        <v>78</v>
      </c>
      <c r="K267" s="136" t="s">
        <v>503</v>
      </c>
      <c r="L267" s="136" t="s">
        <v>510</v>
      </c>
      <c r="M267" s="151" t="s">
        <v>516</v>
      </c>
      <c r="N267" s="131">
        <v>31195</v>
      </c>
      <c r="O267" s="131" t="s">
        <v>554</v>
      </c>
      <c r="P267" s="159" t="s">
        <v>555</v>
      </c>
      <c r="Q267" s="131" t="s">
        <v>1449</v>
      </c>
    </row>
    <row r="268" spans="2:17" ht="12" customHeight="1" x14ac:dyDescent="0.3">
      <c r="B268" s="131" t="s">
        <v>185</v>
      </c>
      <c r="C268" s="256" t="s">
        <v>1081</v>
      </c>
      <c r="D268" s="130">
        <v>40462.47</v>
      </c>
      <c r="E268" s="131">
        <f t="shared" si="8"/>
        <v>43091.022364217257</v>
      </c>
      <c r="F268" s="132">
        <v>40462.47</v>
      </c>
      <c r="G268" s="133">
        <f t="shared" si="9"/>
        <v>43091.022364217257</v>
      </c>
      <c r="H268" s="134" t="s">
        <v>493</v>
      </c>
      <c r="I268" s="131" t="s">
        <v>494</v>
      </c>
      <c r="J268" s="137" t="s">
        <v>78</v>
      </c>
      <c r="K268" s="136" t="s">
        <v>503</v>
      </c>
      <c r="L268" s="136" t="s">
        <v>512</v>
      </c>
      <c r="M268" s="151" t="s">
        <v>517</v>
      </c>
      <c r="N268" s="131">
        <v>11320</v>
      </c>
      <c r="O268" s="131" t="s">
        <v>554</v>
      </c>
      <c r="P268" s="159" t="s">
        <v>555</v>
      </c>
      <c r="Q268" s="131" t="s">
        <v>1461</v>
      </c>
    </row>
    <row r="269" spans="2:17" ht="12" customHeight="1" x14ac:dyDescent="0.3">
      <c r="B269" s="131" t="s">
        <v>179</v>
      </c>
      <c r="C269" s="256" t="s">
        <v>1082</v>
      </c>
      <c r="D269" s="130">
        <v>40457</v>
      </c>
      <c r="E269" s="131">
        <f t="shared" si="8"/>
        <v>43085.197018104365</v>
      </c>
      <c r="F269" s="132">
        <v>40457</v>
      </c>
      <c r="G269" s="133">
        <f t="shared" si="9"/>
        <v>43085.197018104365</v>
      </c>
      <c r="H269" s="134" t="s">
        <v>493</v>
      </c>
      <c r="I269" s="131" t="s">
        <v>494</v>
      </c>
      <c r="J269" s="137" t="s">
        <v>78</v>
      </c>
      <c r="K269" s="136" t="s">
        <v>503</v>
      </c>
      <c r="L269" s="136" t="s">
        <v>512</v>
      </c>
      <c r="M269" s="151" t="s">
        <v>522</v>
      </c>
      <c r="N269" s="131">
        <v>12220</v>
      </c>
      <c r="O269" s="131" t="s">
        <v>554</v>
      </c>
      <c r="P269" s="159" t="s">
        <v>555</v>
      </c>
      <c r="Q269" s="131" t="s">
        <v>1369</v>
      </c>
    </row>
    <row r="270" spans="2:17" ht="12" customHeight="1" x14ac:dyDescent="0.3">
      <c r="B270" s="131" t="s">
        <v>195</v>
      </c>
      <c r="C270" s="256" t="s">
        <v>1083</v>
      </c>
      <c r="D270" s="130">
        <v>40000</v>
      </c>
      <c r="E270" s="131">
        <f t="shared" si="8"/>
        <v>42598.509052183173</v>
      </c>
      <c r="F270" s="132">
        <v>40000</v>
      </c>
      <c r="G270" s="133">
        <f t="shared" si="9"/>
        <v>42598.509052183173</v>
      </c>
      <c r="H270" s="134" t="s">
        <v>493</v>
      </c>
      <c r="I270" s="131" t="s">
        <v>195</v>
      </c>
      <c r="J270" s="137" t="s">
        <v>78</v>
      </c>
      <c r="K270" s="136" t="s">
        <v>503</v>
      </c>
      <c r="L270" s="136" t="s">
        <v>512</v>
      </c>
      <c r="M270" s="151" t="s">
        <v>524</v>
      </c>
      <c r="N270" s="131">
        <v>43082</v>
      </c>
      <c r="O270" s="131" t="s">
        <v>554</v>
      </c>
      <c r="P270" s="159" t="s">
        <v>555</v>
      </c>
      <c r="Q270" s="131" t="s">
        <v>1464</v>
      </c>
    </row>
    <row r="271" spans="2:17" ht="12" customHeight="1" x14ac:dyDescent="0.3">
      <c r="B271" s="131" t="s">
        <v>195</v>
      </c>
      <c r="C271" s="256" t="s">
        <v>234</v>
      </c>
      <c r="D271" s="130">
        <v>38762.981400000004</v>
      </c>
      <c r="E271" s="131">
        <f t="shared" si="8"/>
        <v>41281.130351437707</v>
      </c>
      <c r="F271" s="132">
        <v>38762.981400000004</v>
      </c>
      <c r="G271" s="133">
        <f t="shared" si="9"/>
        <v>41281.130351437707</v>
      </c>
      <c r="H271" s="134" t="s">
        <v>493</v>
      </c>
      <c r="I271" s="131" t="s">
        <v>195</v>
      </c>
      <c r="J271" s="137" t="s">
        <v>78</v>
      </c>
      <c r="K271" s="136" t="s">
        <v>503</v>
      </c>
      <c r="L271" s="136" t="s">
        <v>512</v>
      </c>
      <c r="M271" s="151" t="s">
        <v>1291</v>
      </c>
      <c r="N271" s="131">
        <v>41010</v>
      </c>
      <c r="O271" s="131" t="s">
        <v>554</v>
      </c>
      <c r="P271" s="159" t="s">
        <v>555</v>
      </c>
      <c r="Q271" s="131" t="s">
        <v>1465</v>
      </c>
    </row>
    <row r="272" spans="2:17" ht="12" customHeight="1" x14ac:dyDescent="0.3">
      <c r="B272" s="131" t="s">
        <v>172</v>
      </c>
      <c r="C272" s="256" t="s">
        <v>252</v>
      </c>
      <c r="D272" s="130">
        <v>38518.9</v>
      </c>
      <c r="E272" s="131">
        <f t="shared" si="8"/>
        <v>41021.192758253463</v>
      </c>
      <c r="F272" s="132">
        <v>38518.9</v>
      </c>
      <c r="G272" s="133">
        <f t="shared" si="9"/>
        <v>41021.192758253463</v>
      </c>
      <c r="H272" s="134" t="s">
        <v>493</v>
      </c>
      <c r="I272" s="131" t="s">
        <v>494</v>
      </c>
      <c r="J272" s="137" t="s">
        <v>78</v>
      </c>
      <c r="K272" s="136" t="s">
        <v>503</v>
      </c>
      <c r="L272" s="136" t="s">
        <v>512</v>
      </c>
      <c r="M272" s="151" t="s">
        <v>516</v>
      </c>
      <c r="N272" s="131">
        <v>31163</v>
      </c>
      <c r="O272" s="131" t="s">
        <v>554</v>
      </c>
      <c r="P272" s="159" t="s">
        <v>555</v>
      </c>
      <c r="Q272" s="131" t="s">
        <v>1408</v>
      </c>
    </row>
    <row r="273" spans="2:17" ht="12" customHeight="1" x14ac:dyDescent="0.3">
      <c r="B273" s="131" t="s">
        <v>184</v>
      </c>
      <c r="C273" s="256" t="s">
        <v>1084</v>
      </c>
      <c r="D273" s="130">
        <v>38246.800999999999</v>
      </c>
      <c r="E273" s="131">
        <f t="shared" si="8"/>
        <v>40731.417465388717</v>
      </c>
      <c r="F273" s="132">
        <v>38246.800999999999</v>
      </c>
      <c r="G273" s="133">
        <f t="shared" si="9"/>
        <v>40731.417465388717</v>
      </c>
      <c r="H273" s="134" t="s">
        <v>493</v>
      </c>
      <c r="I273" s="131" t="s">
        <v>494</v>
      </c>
      <c r="J273" s="137" t="s">
        <v>78</v>
      </c>
      <c r="K273" s="136" t="s">
        <v>503</v>
      </c>
      <c r="L273" s="136" t="s">
        <v>512</v>
      </c>
      <c r="M273" s="151" t="s">
        <v>1295</v>
      </c>
      <c r="N273" s="131">
        <v>32130</v>
      </c>
      <c r="O273" s="131" t="s">
        <v>554</v>
      </c>
      <c r="P273" s="159" t="s">
        <v>555</v>
      </c>
      <c r="Q273" s="131" t="s">
        <v>1466</v>
      </c>
    </row>
    <row r="274" spans="2:17" ht="12" customHeight="1" x14ac:dyDescent="0.3">
      <c r="B274" s="131" t="s">
        <v>190</v>
      </c>
      <c r="C274" s="256" t="s">
        <v>1085</v>
      </c>
      <c r="D274" s="130">
        <v>37269.5</v>
      </c>
      <c r="E274" s="131">
        <f t="shared" si="8"/>
        <v>39690.628328008519</v>
      </c>
      <c r="F274" s="132">
        <v>37269.5</v>
      </c>
      <c r="G274" s="133">
        <f t="shared" si="9"/>
        <v>39690.628328008519</v>
      </c>
      <c r="H274" s="134" t="s">
        <v>493</v>
      </c>
      <c r="I274" s="131" t="s">
        <v>494</v>
      </c>
      <c r="J274" s="137" t="s">
        <v>78</v>
      </c>
      <c r="K274" s="136" t="s">
        <v>503</v>
      </c>
      <c r="L274" s="136" t="s">
        <v>511</v>
      </c>
      <c r="M274" s="151" t="s">
        <v>851</v>
      </c>
      <c r="N274" s="131">
        <v>23270</v>
      </c>
      <c r="O274" s="131" t="s">
        <v>554</v>
      </c>
      <c r="P274" s="159" t="s">
        <v>555</v>
      </c>
      <c r="Q274" s="131" t="s">
        <v>1467</v>
      </c>
    </row>
    <row r="275" spans="2:17" ht="12" customHeight="1" x14ac:dyDescent="0.3">
      <c r="B275" s="131" t="s">
        <v>183</v>
      </c>
      <c r="C275" s="256" t="s">
        <v>321</v>
      </c>
      <c r="D275" s="130">
        <v>36594.6</v>
      </c>
      <c r="E275" s="131">
        <f t="shared" si="8"/>
        <v>38971.884984025557</v>
      </c>
      <c r="F275" s="132">
        <v>36594.6</v>
      </c>
      <c r="G275" s="133">
        <f t="shared" si="9"/>
        <v>38971.884984025557</v>
      </c>
      <c r="H275" s="134" t="s">
        <v>493</v>
      </c>
      <c r="I275" s="131" t="s">
        <v>494</v>
      </c>
      <c r="J275" s="137" t="s">
        <v>78</v>
      </c>
      <c r="K275" s="136" t="s">
        <v>503</v>
      </c>
      <c r="L275" s="136" t="s">
        <v>512</v>
      </c>
      <c r="M275" s="151" t="s">
        <v>1294</v>
      </c>
      <c r="N275" s="131">
        <v>73010</v>
      </c>
      <c r="O275" s="131" t="s">
        <v>554</v>
      </c>
      <c r="P275" s="159" t="s">
        <v>555</v>
      </c>
      <c r="Q275" s="131" t="s">
        <v>1449</v>
      </c>
    </row>
    <row r="276" spans="2:17" ht="12" customHeight="1" x14ac:dyDescent="0.3">
      <c r="B276" s="131" t="s">
        <v>191</v>
      </c>
      <c r="C276" s="256" t="s">
        <v>1086</v>
      </c>
      <c r="D276" s="130">
        <v>35636.197999999997</v>
      </c>
      <c r="E276" s="131">
        <f t="shared" si="8"/>
        <v>37951.222577209795</v>
      </c>
      <c r="F276" s="132">
        <v>35636.197999999997</v>
      </c>
      <c r="G276" s="133">
        <f t="shared" si="9"/>
        <v>37951.222577209795</v>
      </c>
      <c r="H276" s="134" t="s">
        <v>493</v>
      </c>
      <c r="I276" s="131" t="s">
        <v>494</v>
      </c>
      <c r="J276" s="137" t="s">
        <v>78</v>
      </c>
      <c r="K276" s="136" t="s">
        <v>503</v>
      </c>
      <c r="L276" s="136" t="s">
        <v>512</v>
      </c>
      <c r="M276" s="151" t="s">
        <v>522</v>
      </c>
      <c r="N276" s="131">
        <v>12262</v>
      </c>
      <c r="O276" s="131" t="s">
        <v>554</v>
      </c>
      <c r="P276" s="159" t="s">
        <v>555</v>
      </c>
      <c r="Q276" s="131" t="s">
        <v>1399</v>
      </c>
    </row>
    <row r="277" spans="2:17" ht="12" customHeight="1" x14ac:dyDescent="0.3">
      <c r="B277" s="131" t="s">
        <v>175</v>
      </c>
      <c r="C277" s="256" t="s">
        <v>1087</v>
      </c>
      <c r="D277" s="130">
        <v>35589.39</v>
      </c>
      <c r="E277" s="131">
        <f t="shared" si="8"/>
        <v>37901.373801916932</v>
      </c>
      <c r="F277" s="132">
        <v>35589.39</v>
      </c>
      <c r="G277" s="133">
        <f t="shared" si="9"/>
        <v>37901.373801916932</v>
      </c>
      <c r="H277" s="134" t="s">
        <v>493</v>
      </c>
      <c r="I277" s="131" t="s">
        <v>494</v>
      </c>
      <c r="J277" s="137" t="s">
        <v>78</v>
      </c>
      <c r="K277" s="136" t="s">
        <v>503</v>
      </c>
      <c r="L277" s="136" t="s">
        <v>512</v>
      </c>
      <c r="M277" s="151" t="s">
        <v>522</v>
      </c>
      <c r="N277" s="131">
        <v>12110</v>
      </c>
      <c r="O277" s="131" t="s">
        <v>554</v>
      </c>
      <c r="P277" s="159" t="s">
        <v>555</v>
      </c>
      <c r="Q277" s="131" t="s">
        <v>1468</v>
      </c>
    </row>
    <row r="278" spans="2:17" ht="12" customHeight="1" x14ac:dyDescent="0.3">
      <c r="B278" s="131" t="s">
        <v>174</v>
      </c>
      <c r="C278" s="256" t="s">
        <v>1088</v>
      </c>
      <c r="D278" s="130">
        <v>35357.506800000003</v>
      </c>
      <c r="E278" s="131">
        <f t="shared" si="8"/>
        <v>37654.42683706071</v>
      </c>
      <c r="F278" s="132">
        <v>35357.506800000003</v>
      </c>
      <c r="G278" s="133">
        <f t="shared" si="9"/>
        <v>37654.42683706071</v>
      </c>
      <c r="H278" s="134" t="s">
        <v>493</v>
      </c>
      <c r="I278" s="131" t="s">
        <v>494</v>
      </c>
      <c r="J278" s="137" t="s">
        <v>78</v>
      </c>
      <c r="K278" s="136" t="s">
        <v>503</v>
      </c>
      <c r="L278" s="136" t="s">
        <v>510</v>
      </c>
      <c r="M278" s="151" t="s">
        <v>528</v>
      </c>
      <c r="N278" s="131">
        <v>15170</v>
      </c>
      <c r="O278" s="131" t="s">
        <v>554</v>
      </c>
      <c r="P278" s="159" t="s">
        <v>555</v>
      </c>
      <c r="Q278" s="131" t="s">
        <v>1462</v>
      </c>
    </row>
    <row r="279" spans="2:17" ht="12" customHeight="1" x14ac:dyDescent="0.3">
      <c r="B279" s="131" t="s">
        <v>187</v>
      </c>
      <c r="C279" s="256" t="s">
        <v>1089</v>
      </c>
      <c r="D279" s="130">
        <v>35347.01</v>
      </c>
      <c r="E279" s="131">
        <f t="shared" si="8"/>
        <v>37643.248136315233</v>
      </c>
      <c r="F279" s="132">
        <v>35347.01</v>
      </c>
      <c r="G279" s="133">
        <f t="shared" si="9"/>
        <v>37643.248136315233</v>
      </c>
      <c r="H279" s="134" t="s">
        <v>493</v>
      </c>
      <c r="I279" s="131" t="s">
        <v>494</v>
      </c>
      <c r="J279" s="137" t="s">
        <v>78</v>
      </c>
      <c r="K279" s="136" t="s">
        <v>503</v>
      </c>
      <c r="L279" s="136" t="s">
        <v>512</v>
      </c>
      <c r="M279" s="151" t="s">
        <v>522</v>
      </c>
      <c r="N279" s="131">
        <v>12191</v>
      </c>
      <c r="O279" s="131" t="s">
        <v>554</v>
      </c>
      <c r="P279" s="159" t="s">
        <v>555</v>
      </c>
      <c r="Q279" s="131" t="s">
        <v>1451</v>
      </c>
    </row>
    <row r="280" spans="2:17" ht="12" customHeight="1" x14ac:dyDescent="0.3">
      <c r="B280" s="131" t="s">
        <v>175</v>
      </c>
      <c r="C280" s="256" t="s">
        <v>1090</v>
      </c>
      <c r="D280" s="130">
        <v>34769.800999999999</v>
      </c>
      <c r="E280" s="131">
        <f t="shared" si="8"/>
        <v>37028.542066027694</v>
      </c>
      <c r="F280" s="132">
        <v>34769.800999999999</v>
      </c>
      <c r="G280" s="133">
        <f t="shared" si="9"/>
        <v>37028.542066027694</v>
      </c>
      <c r="H280" s="134" t="s">
        <v>493</v>
      </c>
      <c r="I280" s="131" t="s">
        <v>494</v>
      </c>
      <c r="J280" s="137" t="s">
        <v>78</v>
      </c>
      <c r="K280" s="136" t="s">
        <v>503</v>
      </c>
      <c r="L280" s="136" t="s">
        <v>512</v>
      </c>
      <c r="M280" s="151" t="s">
        <v>517</v>
      </c>
      <c r="N280" s="131">
        <v>11130</v>
      </c>
      <c r="O280" s="131" t="s">
        <v>554</v>
      </c>
      <c r="P280" s="159" t="s">
        <v>555</v>
      </c>
      <c r="Q280" s="131" t="s">
        <v>1466</v>
      </c>
    </row>
    <row r="281" spans="2:17" ht="12" customHeight="1" x14ac:dyDescent="0.3">
      <c r="B281" s="131" t="s">
        <v>175</v>
      </c>
      <c r="C281" s="256" t="s">
        <v>1091</v>
      </c>
      <c r="D281" s="130">
        <v>34765.781999999999</v>
      </c>
      <c r="E281" s="131">
        <f t="shared" si="8"/>
        <v>37024.26198083067</v>
      </c>
      <c r="F281" s="132">
        <v>34765.781999999999</v>
      </c>
      <c r="G281" s="133">
        <f t="shared" si="9"/>
        <v>37024.26198083067</v>
      </c>
      <c r="H281" s="134" t="s">
        <v>493</v>
      </c>
      <c r="I281" s="131" t="s">
        <v>494</v>
      </c>
      <c r="J281" s="137" t="s">
        <v>78</v>
      </c>
      <c r="K281" s="136" t="s">
        <v>503</v>
      </c>
      <c r="L281" s="136" t="s">
        <v>512</v>
      </c>
      <c r="M281" s="151" t="s">
        <v>529</v>
      </c>
      <c r="N281" s="131">
        <v>13020</v>
      </c>
      <c r="O281" s="131" t="s">
        <v>554</v>
      </c>
      <c r="P281" s="159" t="s">
        <v>555</v>
      </c>
      <c r="Q281" s="131" t="s">
        <v>1469</v>
      </c>
    </row>
    <row r="282" spans="2:17" ht="12" customHeight="1" x14ac:dyDescent="0.3">
      <c r="B282" s="131" t="s">
        <v>182</v>
      </c>
      <c r="C282" s="256" t="s">
        <v>1815</v>
      </c>
      <c r="D282" s="130">
        <v>34190.790999999997</v>
      </c>
      <c r="E282" s="131">
        <f t="shared" si="8"/>
        <v>36411.91799787007</v>
      </c>
      <c r="F282" s="132">
        <v>34190.790999999997</v>
      </c>
      <c r="G282" s="133">
        <f t="shared" si="9"/>
        <v>36411.91799787007</v>
      </c>
      <c r="H282" s="134" t="s">
        <v>493</v>
      </c>
      <c r="I282" s="131" t="s">
        <v>494</v>
      </c>
      <c r="J282" s="137" t="s">
        <v>78</v>
      </c>
      <c r="K282" s="136" t="s">
        <v>503</v>
      </c>
      <c r="L282" s="136" t="s">
        <v>512</v>
      </c>
      <c r="M282" s="151" t="s">
        <v>520</v>
      </c>
      <c r="N282" s="131">
        <v>43040</v>
      </c>
      <c r="O282" s="131" t="s">
        <v>554</v>
      </c>
      <c r="P282" s="159" t="s">
        <v>555</v>
      </c>
      <c r="Q282" s="131" t="s">
        <v>1470</v>
      </c>
    </row>
    <row r="283" spans="2:17" ht="12" customHeight="1" x14ac:dyDescent="0.3">
      <c r="B283" s="131" t="s">
        <v>175</v>
      </c>
      <c r="C283" s="256" t="s">
        <v>1092</v>
      </c>
      <c r="D283" s="130">
        <v>33299.106500000002</v>
      </c>
      <c r="E283" s="131">
        <f t="shared" si="8"/>
        <v>35462.307241746545</v>
      </c>
      <c r="F283" s="132">
        <v>33299.106500000002</v>
      </c>
      <c r="G283" s="133">
        <f t="shared" si="9"/>
        <v>35462.307241746545</v>
      </c>
      <c r="H283" s="134" t="s">
        <v>493</v>
      </c>
      <c r="I283" s="131" t="s">
        <v>494</v>
      </c>
      <c r="J283" s="137" t="s">
        <v>78</v>
      </c>
      <c r="K283" s="136" t="s">
        <v>503</v>
      </c>
      <c r="L283" s="136" t="s">
        <v>512</v>
      </c>
      <c r="M283" s="151" t="s">
        <v>516</v>
      </c>
      <c r="N283" s="131">
        <v>31120</v>
      </c>
      <c r="O283" s="131" t="s">
        <v>554</v>
      </c>
      <c r="P283" s="159" t="s">
        <v>555</v>
      </c>
      <c r="Q283" s="131" t="s">
        <v>1471</v>
      </c>
    </row>
    <row r="284" spans="2:17" ht="12" customHeight="1" x14ac:dyDescent="0.3">
      <c r="B284" s="131" t="s">
        <v>187</v>
      </c>
      <c r="C284" s="256" t="s">
        <v>1093</v>
      </c>
      <c r="D284" s="130">
        <v>31938.798999999999</v>
      </c>
      <c r="E284" s="131">
        <f t="shared" si="8"/>
        <v>34013.63045793397</v>
      </c>
      <c r="F284" s="132">
        <v>31938.798999999999</v>
      </c>
      <c r="G284" s="133">
        <f t="shared" si="9"/>
        <v>34013.63045793397</v>
      </c>
      <c r="H284" s="134" t="s">
        <v>493</v>
      </c>
      <c r="I284" s="131" t="s">
        <v>494</v>
      </c>
      <c r="J284" s="137" t="s">
        <v>78</v>
      </c>
      <c r="K284" s="136" t="s">
        <v>503</v>
      </c>
      <c r="L284" s="136" t="s">
        <v>510</v>
      </c>
      <c r="M284" s="151" t="s">
        <v>516</v>
      </c>
      <c r="N284" s="131">
        <v>31195</v>
      </c>
      <c r="O284" s="131" t="s">
        <v>554</v>
      </c>
      <c r="P284" s="159" t="s">
        <v>555</v>
      </c>
      <c r="Q284" s="131" t="s">
        <v>1449</v>
      </c>
    </row>
    <row r="285" spans="2:17" ht="12" customHeight="1" x14ac:dyDescent="0.3">
      <c r="B285" s="131" t="s">
        <v>183</v>
      </c>
      <c r="C285" s="256" t="s">
        <v>1094</v>
      </c>
      <c r="D285" s="130">
        <v>31257.517999999996</v>
      </c>
      <c r="E285" s="131">
        <f t="shared" si="8"/>
        <v>33288.091586794457</v>
      </c>
      <c r="F285" s="132">
        <v>31257.517999999996</v>
      </c>
      <c r="G285" s="133">
        <f t="shared" si="9"/>
        <v>33288.091586794457</v>
      </c>
      <c r="H285" s="134" t="s">
        <v>493</v>
      </c>
      <c r="I285" s="131" t="s">
        <v>494</v>
      </c>
      <c r="J285" s="137" t="s">
        <v>78</v>
      </c>
      <c r="K285" s="136" t="s">
        <v>503</v>
      </c>
      <c r="L285" s="136" t="s">
        <v>510</v>
      </c>
      <c r="M285" s="151" t="s">
        <v>528</v>
      </c>
      <c r="N285" s="131">
        <v>15150</v>
      </c>
      <c r="O285" s="131" t="s">
        <v>554</v>
      </c>
      <c r="P285" s="159" t="s">
        <v>555</v>
      </c>
      <c r="Q285" s="131" t="s">
        <v>1472</v>
      </c>
    </row>
    <row r="286" spans="2:17" ht="12" customHeight="1" x14ac:dyDescent="0.3">
      <c r="B286" s="131" t="s">
        <v>185</v>
      </c>
      <c r="C286" s="256" t="s">
        <v>1095</v>
      </c>
      <c r="D286" s="130">
        <v>31235.798999999999</v>
      </c>
      <c r="E286" s="131">
        <f t="shared" si="8"/>
        <v>33264.961661341855</v>
      </c>
      <c r="F286" s="132">
        <v>31235.798999999999</v>
      </c>
      <c r="G286" s="133">
        <f t="shared" si="9"/>
        <v>33264.961661341855</v>
      </c>
      <c r="H286" s="134" t="s">
        <v>493</v>
      </c>
      <c r="I286" s="131" t="s">
        <v>494</v>
      </c>
      <c r="J286" s="137" t="s">
        <v>78</v>
      </c>
      <c r="K286" s="136" t="s">
        <v>503</v>
      </c>
      <c r="L286" s="136" t="s">
        <v>510</v>
      </c>
      <c r="M286" s="151" t="s">
        <v>516</v>
      </c>
      <c r="N286" s="131">
        <v>31195</v>
      </c>
      <c r="O286" s="131" t="s">
        <v>554</v>
      </c>
      <c r="P286" s="159" t="s">
        <v>555</v>
      </c>
      <c r="Q286" s="131" t="s">
        <v>1449</v>
      </c>
    </row>
    <row r="287" spans="2:17" ht="12" customHeight="1" x14ac:dyDescent="0.3">
      <c r="B287" s="131" t="s">
        <v>208</v>
      </c>
      <c r="C287" s="256" t="s">
        <v>1096</v>
      </c>
      <c r="D287" s="130">
        <v>30308.885999999995</v>
      </c>
      <c r="E287" s="131">
        <f t="shared" si="8"/>
        <v>32277.833865814693</v>
      </c>
      <c r="F287" s="132">
        <v>30308.885999999995</v>
      </c>
      <c r="G287" s="133">
        <f t="shared" si="9"/>
        <v>32277.833865814693</v>
      </c>
      <c r="H287" s="134" t="s">
        <v>493</v>
      </c>
      <c r="I287" s="131" t="s">
        <v>494</v>
      </c>
      <c r="J287" s="137" t="s">
        <v>78</v>
      </c>
      <c r="K287" s="136" t="s">
        <v>503</v>
      </c>
      <c r="L287" s="136" t="s">
        <v>512</v>
      </c>
      <c r="M287" s="151" t="s">
        <v>517</v>
      </c>
      <c r="N287" s="131">
        <v>11231</v>
      </c>
      <c r="O287" s="131" t="s">
        <v>554</v>
      </c>
      <c r="P287" s="159" t="s">
        <v>555</v>
      </c>
      <c r="Q287" s="131" t="s">
        <v>1458</v>
      </c>
    </row>
    <row r="288" spans="2:17" ht="12" customHeight="1" x14ac:dyDescent="0.3">
      <c r="B288" s="131" t="s">
        <v>184</v>
      </c>
      <c r="C288" s="256" t="s">
        <v>1816</v>
      </c>
      <c r="D288" s="130">
        <v>30305.59</v>
      </c>
      <c r="E288" s="131">
        <f t="shared" si="8"/>
        <v>32274.323748668798</v>
      </c>
      <c r="F288" s="132">
        <v>30305.59</v>
      </c>
      <c r="G288" s="133">
        <f t="shared" si="9"/>
        <v>32274.323748668798</v>
      </c>
      <c r="H288" s="134" t="s">
        <v>493</v>
      </c>
      <c r="I288" s="131" t="s">
        <v>494</v>
      </c>
      <c r="J288" s="137" t="s">
        <v>78</v>
      </c>
      <c r="K288" s="136" t="s">
        <v>503</v>
      </c>
      <c r="L288" s="136" t="s">
        <v>512</v>
      </c>
      <c r="M288" s="151" t="s">
        <v>524</v>
      </c>
      <c r="N288" s="131">
        <v>43071</v>
      </c>
      <c r="O288" s="131" t="s">
        <v>554</v>
      </c>
      <c r="P288" s="159" t="s">
        <v>555</v>
      </c>
      <c r="Q288" s="131" t="s">
        <v>1446</v>
      </c>
    </row>
    <row r="289" spans="2:17" ht="12" customHeight="1" x14ac:dyDescent="0.3">
      <c r="B289" s="131" t="s">
        <v>176</v>
      </c>
      <c r="C289" s="256" t="s">
        <v>1097</v>
      </c>
      <c r="D289" s="130">
        <v>30257.089000000004</v>
      </c>
      <c r="E289" s="131">
        <f t="shared" si="8"/>
        <v>32222.671991480303</v>
      </c>
      <c r="F289" s="132">
        <v>30257.089000000004</v>
      </c>
      <c r="G289" s="133">
        <f t="shared" si="9"/>
        <v>32222.671991480303</v>
      </c>
      <c r="H289" s="134" t="s">
        <v>493</v>
      </c>
      <c r="I289" s="131" t="s">
        <v>494</v>
      </c>
      <c r="J289" s="137" t="s">
        <v>78</v>
      </c>
      <c r="K289" s="136" t="s">
        <v>503</v>
      </c>
      <c r="L289" s="136" t="s">
        <v>510</v>
      </c>
      <c r="M289" s="151" t="s">
        <v>517</v>
      </c>
      <c r="N289" s="131">
        <v>11330</v>
      </c>
      <c r="O289" s="131" t="s">
        <v>554</v>
      </c>
      <c r="P289" s="159" t="s">
        <v>555</v>
      </c>
      <c r="Q289" s="131" t="s">
        <v>1473</v>
      </c>
    </row>
    <row r="290" spans="2:17" ht="12" customHeight="1" x14ac:dyDescent="0.3">
      <c r="B290" s="131" t="s">
        <v>196</v>
      </c>
      <c r="C290" s="256" t="s">
        <v>1098</v>
      </c>
      <c r="D290" s="130">
        <v>30085.085999999996</v>
      </c>
      <c r="E290" s="131">
        <f t="shared" si="8"/>
        <v>32039.495207667729</v>
      </c>
      <c r="F290" s="132">
        <v>30085.085999999996</v>
      </c>
      <c r="G290" s="133">
        <f t="shared" si="9"/>
        <v>32039.495207667729</v>
      </c>
      <c r="H290" s="134" t="s">
        <v>493</v>
      </c>
      <c r="I290" s="131" t="s">
        <v>494</v>
      </c>
      <c r="J290" s="137" t="s">
        <v>78</v>
      </c>
      <c r="K290" s="136" t="s">
        <v>503</v>
      </c>
      <c r="L290" s="136" t="s">
        <v>512</v>
      </c>
      <c r="M290" s="151" t="s">
        <v>517</v>
      </c>
      <c r="N290" s="131">
        <v>11231</v>
      </c>
      <c r="O290" s="131" t="s">
        <v>554</v>
      </c>
      <c r="P290" s="159" t="s">
        <v>555</v>
      </c>
      <c r="Q290" s="131" t="s">
        <v>1458</v>
      </c>
    </row>
    <row r="291" spans="2:17" ht="12" customHeight="1" x14ac:dyDescent="0.3">
      <c r="B291" s="131" t="s">
        <v>175</v>
      </c>
      <c r="C291" s="256" t="s">
        <v>1099</v>
      </c>
      <c r="D291" s="130">
        <v>29530.05</v>
      </c>
      <c r="E291" s="131">
        <f t="shared" si="8"/>
        <v>31448.402555910543</v>
      </c>
      <c r="F291" s="132">
        <v>29530.05</v>
      </c>
      <c r="G291" s="133">
        <f t="shared" si="9"/>
        <v>31448.402555910543</v>
      </c>
      <c r="H291" s="134" t="s">
        <v>493</v>
      </c>
      <c r="I291" s="131" t="s">
        <v>494</v>
      </c>
      <c r="J291" s="137" t="s">
        <v>78</v>
      </c>
      <c r="K291" s="136" t="s">
        <v>503</v>
      </c>
      <c r="L291" s="136" t="s">
        <v>511</v>
      </c>
      <c r="M291" s="151" t="s">
        <v>516</v>
      </c>
      <c r="N291" s="131">
        <v>31282</v>
      </c>
      <c r="O291" s="131" t="s">
        <v>554</v>
      </c>
      <c r="P291" s="159" t="s">
        <v>555</v>
      </c>
      <c r="Q291" s="131" t="s">
        <v>1474</v>
      </c>
    </row>
    <row r="292" spans="2:17" ht="12" customHeight="1" x14ac:dyDescent="0.3">
      <c r="B292" s="131" t="s">
        <v>190</v>
      </c>
      <c r="C292" s="256" t="s">
        <v>1100</v>
      </c>
      <c r="D292" s="130">
        <v>29516.52</v>
      </c>
      <c r="E292" s="131">
        <f t="shared" si="8"/>
        <v>31433.993610223646</v>
      </c>
      <c r="F292" s="132">
        <v>29516.52</v>
      </c>
      <c r="G292" s="133">
        <f t="shared" si="9"/>
        <v>31433.993610223646</v>
      </c>
      <c r="H292" s="134" t="s">
        <v>493</v>
      </c>
      <c r="I292" s="131" t="s">
        <v>494</v>
      </c>
      <c r="J292" s="137" t="s">
        <v>78</v>
      </c>
      <c r="K292" s="136" t="s">
        <v>503</v>
      </c>
      <c r="L292" s="136" t="s">
        <v>512</v>
      </c>
      <c r="M292" s="151" t="s">
        <v>1291</v>
      </c>
      <c r="N292" s="131">
        <v>41010</v>
      </c>
      <c r="O292" s="131" t="s">
        <v>554</v>
      </c>
      <c r="P292" s="159" t="s">
        <v>555</v>
      </c>
      <c r="Q292" s="131" t="s">
        <v>1474</v>
      </c>
    </row>
    <row r="293" spans="2:17" ht="12" customHeight="1" x14ac:dyDescent="0.3">
      <c r="B293" s="131" t="s">
        <v>175</v>
      </c>
      <c r="C293" s="256" t="s">
        <v>1101</v>
      </c>
      <c r="D293" s="130">
        <v>28974.851000000002</v>
      </c>
      <c r="E293" s="131">
        <f t="shared" si="8"/>
        <v>30857.13631522897</v>
      </c>
      <c r="F293" s="132">
        <v>28974.851000000002</v>
      </c>
      <c r="G293" s="133">
        <f t="shared" si="9"/>
        <v>30857.13631522897</v>
      </c>
      <c r="H293" s="134" t="s">
        <v>493</v>
      </c>
      <c r="I293" s="131" t="s">
        <v>494</v>
      </c>
      <c r="J293" s="137" t="s">
        <v>78</v>
      </c>
      <c r="K293" s="136" t="s">
        <v>503</v>
      </c>
      <c r="L293" s="136" t="s">
        <v>512</v>
      </c>
      <c r="M293" s="151" t="s">
        <v>516</v>
      </c>
      <c r="N293" s="131">
        <v>31320</v>
      </c>
      <c r="O293" s="131" t="s">
        <v>554</v>
      </c>
      <c r="P293" s="159" t="s">
        <v>555</v>
      </c>
      <c r="Q293" s="131" t="s">
        <v>1466</v>
      </c>
    </row>
    <row r="294" spans="2:17" ht="12" customHeight="1" x14ac:dyDescent="0.3">
      <c r="B294" s="131" t="s">
        <v>190</v>
      </c>
      <c r="C294" s="256" t="s">
        <v>230</v>
      </c>
      <c r="D294" s="130">
        <v>28800</v>
      </c>
      <c r="E294" s="131">
        <f t="shared" si="8"/>
        <v>30670.926517571887</v>
      </c>
      <c r="F294" s="132">
        <v>28800</v>
      </c>
      <c r="G294" s="133">
        <f t="shared" si="9"/>
        <v>30670.926517571887</v>
      </c>
      <c r="H294" s="134" t="s">
        <v>493</v>
      </c>
      <c r="I294" s="131" t="s">
        <v>494</v>
      </c>
      <c r="J294" s="137" t="s">
        <v>78</v>
      </c>
      <c r="K294" s="137" t="s">
        <v>503</v>
      </c>
      <c r="L294" s="136" t="s">
        <v>510</v>
      </c>
      <c r="M294" s="151" t="s">
        <v>513</v>
      </c>
      <c r="N294" s="130">
        <v>41010</v>
      </c>
      <c r="O294" s="131" t="s">
        <v>554</v>
      </c>
      <c r="P294" s="159" t="s">
        <v>555</v>
      </c>
      <c r="Q294" s="131" t="s">
        <v>1456</v>
      </c>
    </row>
    <row r="295" spans="2:17" ht="12" customHeight="1" x14ac:dyDescent="0.3">
      <c r="B295" s="131" t="s">
        <v>190</v>
      </c>
      <c r="C295" s="256" t="s">
        <v>1102</v>
      </c>
      <c r="D295" s="130">
        <v>28765.5</v>
      </c>
      <c r="E295" s="131">
        <f t="shared" si="8"/>
        <v>30634.185303514379</v>
      </c>
      <c r="F295" s="132">
        <v>28765.5</v>
      </c>
      <c r="G295" s="133">
        <f t="shared" si="9"/>
        <v>30634.185303514379</v>
      </c>
      <c r="H295" s="134" t="s">
        <v>493</v>
      </c>
      <c r="I295" s="131" t="s">
        <v>494</v>
      </c>
      <c r="J295" s="137" t="s">
        <v>78</v>
      </c>
      <c r="K295" s="136" t="s">
        <v>503</v>
      </c>
      <c r="L295" s="136" t="s">
        <v>512</v>
      </c>
      <c r="M295" s="151" t="s">
        <v>519</v>
      </c>
      <c r="N295" s="131">
        <v>14022</v>
      </c>
      <c r="O295" s="131" t="s">
        <v>554</v>
      </c>
      <c r="P295" s="159" t="s">
        <v>555</v>
      </c>
      <c r="Q295" s="131" t="s">
        <v>1361</v>
      </c>
    </row>
    <row r="296" spans="2:17" ht="12" customHeight="1" x14ac:dyDescent="0.3">
      <c r="B296" s="131" t="s">
        <v>199</v>
      </c>
      <c r="C296" s="256" t="s">
        <v>1103</v>
      </c>
      <c r="D296" s="130">
        <v>28695.81</v>
      </c>
      <c r="E296" s="131">
        <f t="shared" si="8"/>
        <v>30559.968051118212</v>
      </c>
      <c r="F296" s="132">
        <v>28695.81</v>
      </c>
      <c r="G296" s="133">
        <f t="shared" si="9"/>
        <v>30559.968051118212</v>
      </c>
      <c r="H296" s="134" t="s">
        <v>493</v>
      </c>
      <c r="I296" s="131" t="s">
        <v>494</v>
      </c>
      <c r="J296" s="137" t="s">
        <v>78</v>
      </c>
      <c r="K296" s="136" t="s">
        <v>503</v>
      </c>
      <c r="L296" s="136" t="s">
        <v>512</v>
      </c>
      <c r="M296" s="151" t="s">
        <v>516</v>
      </c>
      <c r="N296" s="131">
        <v>31195</v>
      </c>
      <c r="O296" s="131" t="s">
        <v>554</v>
      </c>
      <c r="P296" s="159" t="s">
        <v>555</v>
      </c>
      <c r="Q296" s="131" t="s">
        <v>1475</v>
      </c>
    </row>
    <row r="297" spans="2:17" ht="12" customHeight="1" x14ac:dyDescent="0.3">
      <c r="B297" s="131" t="s">
        <v>183</v>
      </c>
      <c r="C297" s="256" t="s">
        <v>1104</v>
      </c>
      <c r="D297" s="130">
        <v>28484.798999999999</v>
      </c>
      <c r="E297" s="131">
        <f t="shared" si="8"/>
        <v>30335.249201277955</v>
      </c>
      <c r="F297" s="132">
        <v>28484.798999999999</v>
      </c>
      <c r="G297" s="133">
        <f t="shared" si="9"/>
        <v>30335.249201277955</v>
      </c>
      <c r="H297" s="134" t="s">
        <v>493</v>
      </c>
      <c r="I297" s="131" t="s">
        <v>494</v>
      </c>
      <c r="J297" s="137" t="s">
        <v>78</v>
      </c>
      <c r="K297" s="136" t="s">
        <v>503</v>
      </c>
      <c r="L297" s="136" t="s">
        <v>510</v>
      </c>
      <c r="M297" s="151" t="s">
        <v>516</v>
      </c>
      <c r="N297" s="131">
        <v>31195</v>
      </c>
      <c r="O297" s="131" t="s">
        <v>554</v>
      </c>
      <c r="P297" s="159" t="s">
        <v>555</v>
      </c>
      <c r="Q297" s="131" t="s">
        <v>1449</v>
      </c>
    </row>
    <row r="298" spans="2:17" ht="12" customHeight="1" x14ac:dyDescent="0.3">
      <c r="B298" s="131" t="s">
        <v>175</v>
      </c>
      <c r="C298" s="256" t="s">
        <v>1105</v>
      </c>
      <c r="D298" s="130">
        <v>28116.799999999999</v>
      </c>
      <c r="E298" s="131">
        <f t="shared" si="8"/>
        <v>29943.343982960596</v>
      </c>
      <c r="F298" s="132">
        <v>28116.799999999999</v>
      </c>
      <c r="G298" s="133">
        <f t="shared" si="9"/>
        <v>29943.343982960596</v>
      </c>
      <c r="H298" s="134" t="s">
        <v>493</v>
      </c>
      <c r="I298" s="131" t="s">
        <v>494</v>
      </c>
      <c r="J298" s="137" t="s">
        <v>78</v>
      </c>
      <c r="K298" s="136" t="s">
        <v>503</v>
      </c>
      <c r="L298" s="136" t="s">
        <v>512</v>
      </c>
      <c r="M298" s="151" t="s">
        <v>522</v>
      </c>
      <c r="N298" s="131">
        <v>12250</v>
      </c>
      <c r="O298" s="131" t="s">
        <v>554</v>
      </c>
      <c r="P298" s="159" t="s">
        <v>555</v>
      </c>
      <c r="Q298" s="131" t="s">
        <v>1476</v>
      </c>
    </row>
    <row r="299" spans="2:17" ht="12" customHeight="1" x14ac:dyDescent="0.3">
      <c r="B299" s="131" t="s">
        <v>183</v>
      </c>
      <c r="C299" s="256" t="s">
        <v>1106</v>
      </c>
      <c r="D299" s="130">
        <v>28116.799999999999</v>
      </c>
      <c r="E299" s="131">
        <f t="shared" si="8"/>
        <v>29943.343982960596</v>
      </c>
      <c r="F299" s="132">
        <v>28116.799999999999</v>
      </c>
      <c r="G299" s="133">
        <f t="shared" si="9"/>
        <v>29943.343982960596</v>
      </c>
      <c r="H299" s="134" t="s">
        <v>493</v>
      </c>
      <c r="I299" s="131" t="s">
        <v>494</v>
      </c>
      <c r="J299" s="137" t="s">
        <v>78</v>
      </c>
      <c r="K299" s="136" t="s">
        <v>503</v>
      </c>
      <c r="L299" s="136" t="s">
        <v>512</v>
      </c>
      <c r="M299" s="151" t="s">
        <v>522</v>
      </c>
      <c r="N299" s="131">
        <v>12250</v>
      </c>
      <c r="O299" s="131" t="s">
        <v>554</v>
      </c>
      <c r="P299" s="159" t="s">
        <v>555</v>
      </c>
      <c r="Q299" s="131" t="s">
        <v>1476</v>
      </c>
    </row>
    <row r="300" spans="2:17" ht="12" customHeight="1" x14ac:dyDescent="0.3">
      <c r="B300" s="131" t="s">
        <v>184</v>
      </c>
      <c r="C300" s="256" t="s">
        <v>251</v>
      </c>
      <c r="D300" s="130">
        <v>27957.35</v>
      </c>
      <c r="E300" s="131">
        <f t="shared" si="8"/>
        <v>29773.535676251333</v>
      </c>
      <c r="F300" s="132">
        <v>27957.35</v>
      </c>
      <c r="G300" s="133">
        <f t="shared" si="9"/>
        <v>29773.535676251333</v>
      </c>
      <c r="H300" s="134" t="s">
        <v>493</v>
      </c>
      <c r="I300" s="131" t="s">
        <v>494</v>
      </c>
      <c r="J300" s="137" t="s">
        <v>78</v>
      </c>
      <c r="K300" s="136" t="s">
        <v>503</v>
      </c>
      <c r="L300" s="136" t="s">
        <v>512</v>
      </c>
      <c r="M300" s="151" t="s">
        <v>516</v>
      </c>
      <c r="N300" s="131">
        <v>31161</v>
      </c>
      <c r="O300" s="131" t="s">
        <v>554</v>
      </c>
      <c r="P300" s="159" t="s">
        <v>555</v>
      </c>
      <c r="Q300" s="131" t="s">
        <v>1408</v>
      </c>
    </row>
    <row r="301" spans="2:17" ht="12" customHeight="1" x14ac:dyDescent="0.3">
      <c r="B301" s="131" t="s">
        <v>174</v>
      </c>
      <c r="C301" s="256" t="s">
        <v>1807</v>
      </c>
      <c r="D301" s="130">
        <v>27176.203999999998</v>
      </c>
      <c r="E301" s="131">
        <f t="shared" si="8"/>
        <v>28941.644302449415</v>
      </c>
      <c r="F301" s="132">
        <v>27176.203999999998</v>
      </c>
      <c r="G301" s="133">
        <f t="shared" si="9"/>
        <v>28941.644302449415</v>
      </c>
      <c r="H301" s="134" t="s">
        <v>493</v>
      </c>
      <c r="I301" s="131" t="s">
        <v>494</v>
      </c>
      <c r="J301" s="137" t="s">
        <v>78</v>
      </c>
      <c r="K301" s="136" t="s">
        <v>503</v>
      </c>
      <c r="L301" s="136" t="s">
        <v>512</v>
      </c>
      <c r="M301" s="151" t="s">
        <v>524</v>
      </c>
      <c r="N301" s="131">
        <v>43071</v>
      </c>
      <c r="O301" s="131" t="s">
        <v>554</v>
      </c>
      <c r="P301" s="159" t="s">
        <v>555</v>
      </c>
      <c r="Q301" s="131" t="s">
        <v>1442</v>
      </c>
    </row>
    <row r="302" spans="2:17" ht="12" customHeight="1" x14ac:dyDescent="0.3">
      <c r="B302" s="131" t="s">
        <v>199</v>
      </c>
      <c r="C302" s="256" t="s">
        <v>1107</v>
      </c>
      <c r="D302" s="130">
        <v>26844.9</v>
      </c>
      <c r="E302" s="131">
        <f t="shared" si="8"/>
        <v>28588.817891373805</v>
      </c>
      <c r="F302" s="132">
        <v>26844.9</v>
      </c>
      <c r="G302" s="133">
        <f t="shared" si="9"/>
        <v>28588.817891373805</v>
      </c>
      <c r="H302" s="134" t="s">
        <v>493</v>
      </c>
      <c r="I302" s="131" t="s">
        <v>494</v>
      </c>
      <c r="J302" s="137" t="s">
        <v>78</v>
      </c>
      <c r="K302" s="136" t="s">
        <v>503</v>
      </c>
      <c r="L302" s="136" t="s">
        <v>510</v>
      </c>
      <c r="M302" s="151" t="s">
        <v>1291</v>
      </c>
      <c r="N302" s="131">
        <v>41082</v>
      </c>
      <c r="O302" s="131" t="s">
        <v>554</v>
      </c>
      <c r="P302" s="159" t="s">
        <v>555</v>
      </c>
      <c r="Q302" s="131" t="s">
        <v>1452</v>
      </c>
    </row>
    <row r="303" spans="2:17" ht="12" customHeight="1" x14ac:dyDescent="0.3">
      <c r="B303" s="131" t="s">
        <v>176</v>
      </c>
      <c r="C303" s="256" t="s">
        <v>1108</v>
      </c>
      <c r="D303" s="130">
        <v>26843.7</v>
      </c>
      <c r="E303" s="131">
        <f t="shared" si="8"/>
        <v>28587.539936102239</v>
      </c>
      <c r="F303" s="132">
        <v>26843.7</v>
      </c>
      <c r="G303" s="133">
        <f t="shared" si="9"/>
        <v>28587.539936102239</v>
      </c>
      <c r="H303" s="134" t="s">
        <v>493</v>
      </c>
      <c r="I303" s="131" t="s">
        <v>494</v>
      </c>
      <c r="J303" s="137" t="s">
        <v>78</v>
      </c>
      <c r="K303" s="136" t="s">
        <v>503</v>
      </c>
      <c r="L303" s="136" t="s">
        <v>512</v>
      </c>
      <c r="M303" s="151" t="s">
        <v>524</v>
      </c>
      <c r="N303" s="131">
        <v>43060</v>
      </c>
      <c r="O303" s="131" t="s">
        <v>554</v>
      </c>
      <c r="P303" s="159" t="s">
        <v>555</v>
      </c>
      <c r="Q303" s="131" t="s">
        <v>1452</v>
      </c>
    </row>
    <row r="304" spans="2:17" ht="12" customHeight="1" x14ac:dyDescent="0.3">
      <c r="B304" s="131" t="s">
        <v>196</v>
      </c>
      <c r="C304" s="256" t="s">
        <v>1109</v>
      </c>
      <c r="D304" s="130">
        <v>26465.4</v>
      </c>
      <c r="E304" s="131">
        <f t="shared" si="8"/>
        <v>28184.664536741217</v>
      </c>
      <c r="F304" s="132">
        <v>26465.4</v>
      </c>
      <c r="G304" s="133">
        <f t="shared" si="9"/>
        <v>28184.664536741217</v>
      </c>
      <c r="H304" s="134" t="s">
        <v>493</v>
      </c>
      <c r="I304" s="131" t="s">
        <v>494</v>
      </c>
      <c r="J304" s="137" t="s">
        <v>78</v>
      </c>
      <c r="K304" s="136" t="s">
        <v>503</v>
      </c>
      <c r="L304" s="136" t="s">
        <v>512</v>
      </c>
      <c r="M304" s="151" t="s">
        <v>519</v>
      </c>
      <c r="N304" s="131">
        <v>14015</v>
      </c>
      <c r="O304" s="131" t="s">
        <v>554</v>
      </c>
      <c r="P304" s="159" t="s">
        <v>555</v>
      </c>
      <c r="Q304" s="131" t="s">
        <v>1452</v>
      </c>
    </row>
    <row r="305" spans="2:17" ht="12" customHeight="1" x14ac:dyDescent="0.3">
      <c r="B305" s="131" t="s">
        <v>194</v>
      </c>
      <c r="C305" s="256" t="s">
        <v>1110</v>
      </c>
      <c r="D305" s="130">
        <v>26431.5</v>
      </c>
      <c r="E305" s="131">
        <f t="shared" si="8"/>
        <v>28148.562300319489</v>
      </c>
      <c r="F305" s="132">
        <v>26431.5</v>
      </c>
      <c r="G305" s="133">
        <f t="shared" si="9"/>
        <v>28148.562300319489</v>
      </c>
      <c r="H305" s="134" t="s">
        <v>493</v>
      </c>
      <c r="I305" s="131" t="s">
        <v>494</v>
      </c>
      <c r="J305" s="137" t="s">
        <v>78</v>
      </c>
      <c r="K305" s="136" t="s">
        <v>503</v>
      </c>
      <c r="L305" s="136" t="s">
        <v>510</v>
      </c>
      <c r="M305" s="151" t="s">
        <v>1291</v>
      </c>
      <c r="N305" s="131">
        <v>41082</v>
      </c>
      <c r="O305" s="131" t="s">
        <v>554</v>
      </c>
      <c r="P305" s="159" t="s">
        <v>555</v>
      </c>
      <c r="Q305" s="131" t="s">
        <v>1452</v>
      </c>
    </row>
    <row r="306" spans="2:17" ht="12" customHeight="1" x14ac:dyDescent="0.3">
      <c r="B306" s="131" t="s">
        <v>175</v>
      </c>
      <c r="C306" s="256" t="s">
        <v>1111</v>
      </c>
      <c r="D306" s="130">
        <v>25858.187999999998</v>
      </c>
      <c r="E306" s="131">
        <f t="shared" si="8"/>
        <v>27538.006389776358</v>
      </c>
      <c r="F306" s="132">
        <v>25858.187999999998</v>
      </c>
      <c r="G306" s="133">
        <f t="shared" si="9"/>
        <v>27538.006389776358</v>
      </c>
      <c r="H306" s="134" t="s">
        <v>493</v>
      </c>
      <c r="I306" s="131" t="s">
        <v>494</v>
      </c>
      <c r="J306" s="137" t="s">
        <v>78</v>
      </c>
      <c r="K306" s="136" t="s">
        <v>503</v>
      </c>
      <c r="L306" s="136" t="s">
        <v>512</v>
      </c>
      <c r="M306" s="151" t="s">
        <v>517</v>
      </c>
      <c r="N306" s="131">
        <v>11231</v>
      </c>
      <c r="O306" s="131" t="s">
        <v>554</v>
      </c>
      <c r="P306" s="159" t="s">
        <v>555</v>
      </c>
      <c r="Q306" s="131" t="s">
        <v>1458</v>
      </c>
    </row>
    <row r="307" spans="2:17" ht="12" customHeight="1" x14ac:dyDescent="0.3">
      <c r="B307" s="131" t="s">
        <v>172</v>
      </c>
      <c r="C307" s="256" t="s">
        <v>1112</v>
      </c>
      <c r="D307" s="130">
        <v>25763.602999999999</v>
      </c>
      <c r="E307" s="131">
        <f t="shared" si="8"/>
        <v>27437.27689030884</v>
      </c>
      <c r="F307" s="132">
        <v>25763.602999999999</v>
      </c>
      <c r="G307" s="133">
        <f t="shared" si="9"/>
        <v>27437.27689030884</v>
      </c>
      <c r="H307" s="134" t="s">
        <v>493</v>
      </c>
      <c r="I307" s="131" t="s">
        <v>494</v>
      </c>
      <c r="J307" s="137" t="s">
        <v>78</v>
      </c>
      <c r="K307" s="136" t="s">
        <v>503</v>
      </c>
      <c r="L307" s="136" t="s">
        <v>512</v>
      </c>
      <c r="M307" s="151" t="s">
        <v>516</v>
      </c>
      <c r="N307" s="131">
        <v>31120</v>
      </c>
      <c r="O307" s="131" t="s">
        <v>554</v>
      </c>
      <c r="P307" s="159" t="s">
        <v>555</v>
      </c>
      <c r="Q307" s="131" t="s">
        <v>1459</v>
      </c>
    </row>
    <row r="308" spans="2:17" ht="12" customHeight="1" x14ac:dyDescent="0.3">
      <c r="B308" s="131" t="s">
        <v>190</v>
      </c>
      <c r="C308" s="256" t="s">
        <v>321</v>
      </c>
      <c r="D308" s="130">
        <v>24038.7</v>
      </c>
      <c r="E308" s="131">
        <f t="shared" si="8"/>
        <v>25600.319488817895</v>
      </c>
      <c r="F308" s="132">
        <v>24038.7</v>
      </c>
      <c r="G308" s="133">
        <f t="shared" si="9"/>
        <v>25600.319488817895</v>
      </c>
      <c r="H308" s="134" t="s">
        <v>493</v>
      </c>
      <c r="I308" s="131" t="s">
        <v>494</v>
      </c>
      <c r="J308" s="137" t="s">
        <v>78</v>
      </c>
      <c r="K308" s="136" t="s">
        <v>503</v>
      </c>
      <c r="L308" s="136" t="s">
        <v>512</v>
      </c>
      <c r="M308" s="151" t="s">
        <v>1294</v>
      </c>
      <c r="N308" s="131">
        <v>73010</v>
      </c>
      <c r="O308" s="131" t="s">
        <v>554</v>
      </c>
      <c r="P308" s="159" t="s">
        <v>555</v>
      </c>
      <c r="Q308" s="131" t="s">
        <v>1449</v>
      </c>
    </row>
    <row r="309" spans="2:17" ht="12" customHeight="1" x14ac:dyDescent="0.3">
      <c r="B309" s="131" t="s">
        <v>175</v>
      </c>
      <c r="C309" s="256" t="s">
        <v>1113</v>
      </c>
      <c r="D309" s="130">
        <v>24028.928</v>
      </c>
      <c r="E309" s="131">
        <f t="shared" si="8"/>
        <v>25589.912673056446</v>
      </c>
      <c r="F309" s="132">
        <v>24028.928</v>
      </c>
      <c r="G309" s="133">
        <f t="shared" si="9"/>
        <v>25589.912673056446</v>
      </c>
      <c r="H309" s="134" t="s">
        <v>493</v>
      </c>
      <c r="I309" s="131" t="s">
        <v>494</v>
      </c>
      <c r="J309" s="137" t="s">
        <v>78</v>
      </c>
      <c r="K309" s="136" t="s">
        <v>503</v>
      </c>
      <c r="L309" s="136" t="s">
        <v>512</v>
      </c>
      <c r="M309" s="151" t="s">
        <v>530</v>
      </c>
      <c r="N309" s="131">
        <v>16050</v>
      </c>
      <c r="O309" s="131" t="s">
        <v>554</v>
      </c>
      <c r="P309" s="159" t="s">
        <v>555</v>
      </c>
      <c r="Q309" s="131" t="s">
        <v>1477</v>
      </c>
    </row>
    <row r="310" spans="2:17" ht="12" customHeight="1" x14ac:dyDescent="0.3">
      <c r="B310" s="131" t="s">
        <v>190</v>
      </c>
      <c r="C310" s="256" t="s">
        <v>1114</v>
      </c>
      <c r="D310" s="130">
        <v>23663.648000000001</v>
      </c>
      <c r="E310" s="131">
        <f t="shared" si="8"/>
        <v>25200.903088391908</v>
      </c>
      <c r="F310" s="132">
        <v>23663.648000000001</v>
      </c>
      <c r="G310" s="133">
        <f t="shared" si="9"/>
        <v>25200.903088391908</v>
      </c>
      <c r="H310" s="134" t="s">
        <v>493</v>
      </c>
      <c r="I310" s="131" t="s">
        <v>494</v>
      </c>
      <c r="J310" s="137" t="s">
        <v>78</v>
      </c>
      <c r="K310" s="136" t="s">
        <v>503</v>
      </c>
      <c r="L310" s="136" t="s">
        <v>512</v>
      </c>
      <c r="M310" s="151" t="s">
        <v>528</v>
      </c>
      <c r="N310" s="131">
        <v>15185</v>
      </c>
      <c r="O310" s="131" t="s">
        <v>554</v>
      </c>
      <c r="P310" s="159" t="s">
        <v>555</v>
      </c>
      <c r="Q310" s="131" t="s">
        <v>1455</v>
      </c>
    </row>
    <row r="311" spans="2:17" ht="12" customHeight="1" x14ac:dyDescent="0.3">
      <c r="B311" s="131" t="s">
        <v>177</v>
      </c>
      <c r="C311" s="256" t="s">
        <v>1115</v>
      </c>
      <c r="D311" s="130">
        <v>23184.192000000003</v>
      </c>
      <c r="E311" s="131">
        <f t="shared" si="8"/>
        <v>24690.300319488822</v>
      </c>
      <c r="F311" s="132">
        <v>23184.192000000003</v>
      </c>
      <c r="G311" s="133">
        <f t="shared" si="9"/>
        <v>24690.300319488822</v>
      </c>
      <c r="H311" s="134" t="s">
        <v>493</v>
      </c>
      <c r="I311" s="131" t="s">
        <v>494</v>
      </c>
      <c r="J311" s="137" t="s">
        <v>78</v>
      </c>
      <c r="K311" s="136" t="s">
        <v>503</v>
      </c>
      <c r="L311" s="136" t="s">
        <v>510</v>
      </c>
      <c r="M311" s="151" t="s">
        <v>517</v>
      </c>
      <c r="N311" s="131">
        <v>11330</v>
      </c>
      <c r="O311" s="131" t="s">
        <v>554</v>
      </c>
      <c r="P311" s="159" t="s">
        <v>555</v>
      </c>
      <c r="Q311" s="131" t="s">
        <v>1473</v>
      </c>
    </row>
    <row r="312" spans="2:17" ht="12" customHeight="1" x14ac:dyDescent="0.3">
      <c r="B312" s="131" t="s">
        <v>187</v>
      </c>
      <c r="C312" s="256" t="s">
        <v>1116</v>
      </c>
      <c r="D312" s="130">
        <v>23098.713</v>
      </c>
      <c r="E312" s="131">
        <f t="shared" si="8"/>
        <v>24599.268370607031</v>
      </c>
      <c r="F312" s="132">
        <v>23098.713</v>
      </c>
      <c r="G312" s="133">
        <f t="shared" si="9"/>
        <v>24599.268370607031</v>
      </c>
      <c r="H312" s="134" t="s">
        <v>493</v>
      </c>
      <c r="I312" s="131" t="s">
        <v>494</v>
      </c>
      <c r="J312" s="137" t="s">
        <v>78</v>
      </c>
      <c r="K312" s="136" t="s">
        <v>503</v>
      </c>
      <c r="L312" s="136" t="s">
        <v>510</v>
      </c>
      <c r="M312" s="151" t="s">
        <v>528</v>
      </c>
      <c r="N312" s="131">
        <v>15150</v>
      </c>
      <c r="O312" s="131" t="s">
        <v>554</v>
      </c>
      <c r="P312" s="159" t="s">
        <v>555</v>
      </c>
      <c r="Q312" s="131" t="s">
        <v>1472</v>
      </c>
    </row>
    <row r="313" spans="2:17" ht="12" customHeight="1" x14ac:dyDescent="0.3">
      <c r="B313" s="131" t="s">
        <v>175</v>
      </c>
      <c r="C313" s="256" t="s">
        <v>1117</v>
      </c>
      <c r="D313" s="130">
        <v>22730.9035</v>
      </c>
      <c r="E313" s="131">
        <f t="shared" si="8"/>
        <v>24207.564962726305</v>
      </c>
      <c r="F313" s="132">
        <v>22730.9035</v>
      </c>
      <c r="G313" s="133">
        <f t="shared" si="9"/>
        <v>24207.564962726305</v>
      </c>
      <c r="H313" s="134" t="s">
        <v>493</v>
      </c>
      <c r="I313" s="131" t="s">
        <v>494</v>
      </c>
      <c r="J313" s="137" t="s">
        <v>78</v>
      </c>
      <c r="K313" s="136" t="s">
        <v>503</v>
      </c>
      <c r="L313" s="136" t="s">
        <v>512</v>
      </c>
      <c r="M313" s="151" t="s">
        <v>516</v>
      </c>
      <c r="N313" s="131">
        <v>31120</v>
      </c>
      <c r="O313" s="131" t="s">
        <v>554</v>
      </c>
      <c r="P313" s="159" t="s">
        <v>555</v>
      </c>
      <c r="Q313" s="131" t="s">
        <v>1478</v>
      </c>
    </row>
    <row r="314" spans="2:17" ht="12" customHeight="1" x14ac:dyDescent="0.3">
      <c r="B314" s="131" t="s">
        <v>184</v>
      </c>
      <c r="C314" s="256" t="s">
        <v>1118</v>
      </c>
      <c r="D314" s="130">
        <v>22493.098999999998</v>
      </c>
      <c r="E314" s="131">
        <f t="shared" si="8"/>
        <v>23954.312034078808</v>
      </c>
      <c r="F314" s="132">
        <v>22493.098999999998</v>
      </c>
      <c r="G314" s="133">
        <f t="shared" si="9"/>
        <v>23954.312034078808</v>
      </c>
      <c r="H314" s="134" t="s">
        <v>493</v>
      </c>
      <c r="I314" s="131" t="s">
        <v>494</v>
      </c>
      <c r="J314" s="137" t="s">
        <v>78</v>
      </c>
      <c r="K314" s="136" t="s">
        <v>503</v>
      </c>
      <c r="L314" s="136" t="s">
        <v>510</v>
      </c>
      <c r="M314" s="151" t="s">
        <v>516</v>
      </c>
      <c r="N314" s="131">
        <v>31195</v>
      </c>
      <c r="O314" s="131" t="s">
        <v>554</v>
      </c>
      <c r="P314" s="159" t="s">
        <v>555</v>
      </c>
      <c r="Q314" s="131" t="s">
        <v>1449</v>
      </c>
    </row>
    <row r="315" spans="2:17" ht="12" customHeight="1" x14ac:dyDescent="0.3">
      <c r="B315" s="131" t="s">
        <v>194</v>
      </c>
      <c r="C315" s="256" t="s">
        <v>1119</v>
      </c>
      <c r="D315" s="130">
        <v>22365.5</v>
      </c>
      <c r="E315" s="131">
        <f t="shared" si="8"/>
        <v>23818.423855165071</v>
      </c>
      <c r="F315" s="132">
        <v>22365.5</v>
      </c>
      <c r="G315" s="133">
        <f t="shared" si="9"/>
        <v>23818.423855165071</v>
      </c>
      <c r="H315" s="134" t="s">
        <v>493</v>
      </c>
      <c r="I315" s="131" t="s">
        <v>494</v>
      </c>
      <c r="J315" s="137" t="s">
        <v>78</v>
      </c>
      <c r="K315" s="136" t="s">
        <v>503</v>
      </c>
      <c r="L315" s="136" t="s">
        <v>512</v>
      </c>
      <c r="M315" s="151" t="s">
        <v>519</v>
      </c>
      <c r="N315" s="131">
        <v>14010</v>
      </c>
      <c r="O315" s="131" t="s">
        <v>554</v>
      </c>
      <c r="P315" s="159" t="s">
        <v>555</v>
      </c>
      <c r="Q315" s="131" t="s">
        <v>1479</v>
      </c>
    </row>
    <row r="316" spans="2:17" ht="12" customHeight="1" x14ac:dyDescent="0.3">
      <c r="B316" s="131" t="s">
        <v>198</v>
      </c>
      <c r="C316" s="256" t="s">
        <v>1120</v>
      </c>
      <c r="D316" s="130">
        <v>22144.304500000002</v>
      </c>
      <c r="E316" s="131">
        <f t="shared" si="8"/>
        <v>23582.85889243877</v>
      </c>
      <c r="F316" s="132">
        <v>22144.304500000002</v>
      </c>
      <c r="G316" s="133">
        <f t="shared" si="9"/>
        <v>23582.85889243877</v>
      </c>
      <c r="H316" s="134" t="s">
        <v>493</v>
      </c>
      <c r="I316" s="131" t="s">
        <v>494</v>
      </c>
      <c r="J316" s="137" t="s">
        <v>78</v>
      </c>
      <c r="K316" s="136" t="s">
        <v>503</v>
      </c>
      <c r="L316" s="136" t="s">
        <v>512</v>
      </c>
      <c r="M316" s="151" t="s">
        <v>528</v>
      </c>
      <c r="N316" s="131">
        <v>15160</v>
      </c>
      <c r="O316" s="131" t="s">
        <v>554</v>
      </c>
      <c r="P316" s="159" t="s">
        <v>555</v>
      </c>
      <c r="Q316" s="131" t="s">
        <v>1471</v>
      </c>
    </row>
    <row r="317" spans="2:17" ht="12" customHeight="1" x14ac:dyDescent="0.3">
      <c r="B317" s="131" t="s">
        <v>176</v>
      </c>
      <c r="C317" s="256" t="s">
        <v>1121</v>
      </c>
      <c r="D317" s="130">
        <v>22027.106</v>
      </c>
      <c r="E317" s="131">
        <f t="shared" si="8"/>
        <v>23458.046858359958</v>
      </c>
      <c r="F317" s="132">
        <v>22027.106</v>
      </c>
      <c r="G317" s="133">
        <f t="shared" si="9"/>
        <v>23458.046858359958</v>
      </c>
      <c r="H317" s="134" t="s">
        <v>493</v>
      </c>
      <c r="I317" s="131" t="s">
        <v>494</v>
      </c>
      <c r="J317" s="137" t="s">
        <v>78</v>
      </c>
      <c r="K317" s="136" t="s">
        <v>503</v>
      </c>
      <c r="L317" s="136" t="s">
        <v>510</v>
      </c>
      <c r="M317" s="151" t="s">
        <v>528</v>
      </c>
      <c r="N317" s="131">
        <v>15170</v>
      </c>
      <c r="O317" s="131" t="s">
        <v>554</v>
      </c>
      <c r="P317" s="159" t="s">
        <v>555</v>
      </c>
      <c r="Q317" s="131" t="s">
        <v>1480</v>
      </c>
    </row>
    <row r="318" spans="2:17" ht="12" customHeight="1" x14ac:dyDescent="0.3">
      <c r="B318" s="131" t="s">
        <v>194</v>
      </c>
      <c r="C318" s="256" t="s">
        <v>1122</v>
      </c>
      <c r="D318" s="130">
        <v>21705.599999999999</v>
      </c>
      <c r="E318" s="131">
        <f t="shared" si="8"/>
        <v>23115.654952076678</v>
      </c>
      <c r="F318" s="132">
        <v>21705.599999999999</v>
      </c>
      <c r="G318" s="133">
        <f t="shared" si="9"/>
        <v>23115.654952076678</v>
      </c>
      <c r="H318" s="134" t="s">
        <v>493</v>
      </c>
      <c r="I318" s="131" t="s">
        <v>494</v>
      </c>
      <c r="J318" s="137" t="s">
        <v>78</v>
      </c>
      <c r="K318" s="136" t="s">
        <v>503</v>
      </c>
      <c r="L318" s="136" t="s">
        <v>510</v>
      </c>
      <c r="M318" s="151" t="s">
        <v>1291</v>
      </c>
      <c r="N318" s="131">
        <v>41081</v>
      </c>
      <c r="O318" s="131" t="s">
        <v>554</v>
      </c>
      <c r="P318" s="159" t="s">
        <v>555</v>
      </c>
      <c r="Q318" s="131" t="s">
        <v>1452</v>
      </c>
    </row>
    <row r="319" spans="2:17" ht="12" customHeight="1" x14ac:dyDescent="0.3">
      <c r="B319" s="131" t="s">
        <v>175</v>
      </c>
      <c r="C319" s="256" t="s">
        <v>1123</v>
      </c>
      <c r="D319" s="130">
        <v>21119.196499999998</v>
      </c>
      <c r="E319" s="131">
        <f t="shared" si="8"/>
        <v>22491.15708200213</v>
      </c>
      <c r="F319" s="132">
        <v>21119.196499999998</v>
      </c>
      <c r="G319" s="133">
        <f t="shared" si="9"/>
        <v>22491.15708200213</v>
      </c>
      <c r="H319" s="134" t="s">
        <v>493</v>
      </c>
      <c r="I319" s="131" t="s">
        <v>494</v>
      </c>
      <c r="J319" s="137" t="s">
        <v>78</v>
      </c>
      <c r="K319" s="136" t="s">
        <v>503</v>
      </c>
      <c r="L319" s="136" t="s">
        <v>512</v>
      </c>
      <c r="M319" s="151" t="s">
        <v>528</v>
      </c>
      <c r="N319" s="131">
        <v>15185</v>
      </c>
      <c r="O319" s="131" t="s">
        <v>554</v>
      </c>
      <c r="P319" s="159" t="s">
        <v>555</v>
      </c>
      <c r="Q319" s="131" t="s">
        <v>1481</v>
      </c>
    </row>
    <row r="320" spans="2:17" ht="12" customHeight="1" x14ac:dyDescent="0.3">
      <c r="B320" s="131" t="s">
        <v>203</v>
      </c>
      <c r="C320" s="256" t="s">
        <v>1124</v>
      </c>
      <c r="D320" s="130">
        <v>20470.792999999998</v>
      </c>
      <c r="E320" s="131">
        <f t="shared" si="8"/>
        <v>21800.631522896696</v>
      </c>
      <c r="F320" s="132">
        <v>20470.792999999998</v>
      </c>
      <c r="G320" s="133">
        <f t="shared" si="9"/>
        <v>21800.631522896696</v>
      </c>
      <c r="H320" s="134" t="s">
        <v>493</v>
      </c>
      <c r="I320" s="131" t="s">
        <v>494</v>
      </c>
      <c r="J320" s="137" t="s">
        <v>78</v>
      </c>
      <c r="K320" s="136" t="s">
        <v>503</v>
      </c>
      <c r="L320" s="136" t="s">
        <v>511</v>
      </c>
      <c r="M320" s="151" t="s">
        <v>530</v>
      </c>
      <c r="N320" s="131">
        <v>16070</v>
      </c>
      <c r="O320" s="131" t="s">
        <v>554</v>
      </c>
      <c r="P320" s="159" t="s">
        <v>555</v>
      </c>
      <c r="Q320" s="131" t="s">
        <v>1436</v>
      </c>
    </row>
    <row r="321" spans="2:17" ht="12" customHeight="1" x14ac:dyDescent="0.3">
      <c r="B321" s="131" t="s">
        <v>174</v>
      </c>
      <c r="C321" s="256" t="s">
        <v>1125</v>
      </c>
      <c r="D321" s="130">
        <v>20241.6505</v>
      </c>
      <c r="E321" s="131">
        <f t="shared" si="8"/>
        <v>21556.603301384454</v>
      </c>
      <c r="F321" s="132">
        <v>20241.6505</v>
      </c>
      <c r="G321" s="133">
        <f t="shared" si="9"/>
        <v>21556.603301384454</v>
      </c>
      <c r="H321" s="134" t="s">
        <v>493</v>
      </c>
      <c r="I321" s="131" t="s">
        <v>494</v>
      </c>
      <c r="J321" s="137" t="s">
        <v>78</v>
      </c>
      <c r="K321" s="136" t="s">
        <v>503</v>
      </c>
      <c r="L321" s="136" t="s">
        <v>512</v>
      </c>
      <c r="M321" s="151" t="s">
        <v>517</v>
      </c>
      <c r="N321" s="131">
        <v>11130</v>
      </c>
      <c r="O321" s="131" t="s">
        <v>554</v>
      </c>
      <c r="P321" s="159" t="s">
        <v>555</v>
      </c>
      <c r="Q321" s="131" t="s">
        <v>1466</v>
      </c>
    </row>
    <row r="322" spans="2:17" ht="12" customHeight="1" x14ac:dyDescent="0.3">
      <c r="B322" s="131" t="s">
        <v>182</v>
      </c>
      <c r="C322" s="256" t="s">
        <v>1126</v>
      </c>
      <c r="D322" s="130">
        <v>20209.400000000001</v>
      </c>
      <c r="E322" s="131">
        <f t="shared" si="8"/>
        <v>21522.257720979767</v>
      </c>
      <c r="F322" s="132">
        <v>20209.400000000001</v>
      </c>
      <c r="G322" s="133">
        <f t="shared" si="9"/>
        <v>21522.257720979767</v>
      </c>
      <c r="H322" s="134" t="s">
        <v>493</v>
      </c>
      <c r="I322" s="131" t="s">
        <v>494</v>
      </c>
      <c r="J322" s="137" t="s">
        <v>78</v>
      </c>
      <c r="K322" s="136" t="s">
        <v>503</v>
      </c>
      <c r="L322" s="136" t="s">
        <v>512</v>
      </c>
      <c r="M322" s="151" t="s">
        <v>516</v>
      </c>
      <c r="N322" s="131">
        <v>31182</v>
      </c>
      <c r="O322" s="131" t="s">
        <v>554</v>
      </c>
      <c r="P322" s="159" t="s">
        <v>555</v>
      </c>
      <c r="Q322" s="131" t="s">
        <v>1476</v>
      </c>
    </row>
    <row r="323" spans="2:17" ht="12" customHeight="1" x14ac:dyDescent="0.3">
      <c r="B323" s="131" t="s">
        <v>186</v>
      </c>
      <c r="C323" s="256" t="s">
        <v>1127</v>
      </c>
      <c r="D323" s="130">
        <v>20209.400000000001</v>
      </c>
      <c r="E323" s="131">
        <f t="shared" si="8"/>
        <v>21522.257720979767</v>
      </c>
      <c r="F323" s="132">
        <v>20209.400000000001</v>
      </c>
      <c r="G323" s="133">
        <f t="shared" si="9"/>
        <v>21522.257720979767</v>
      </c>
      <c r="H323" s="134" t="s">
        <v>493</v>
      </c>
      <c r="I323" s="131" t="s">
        <v>494</v>
      </c>
      <c r="J323" s="137" t="s">
        <v>78</v>
      </c>
      <c r="K323" s="136" t="s">
        <v>503</v>
      </c>
      <c r="L323" s="136" t="s">
        <v>512</v>
      </c>
      <c r="M323" s="151" t="s">
        <v>516</v>
      </c>
      <c r="N323" s="131">
        <v>31182</v>
      </c>
      <c r="O323" s="131" t="s">
        <v>554</v>
      </c>
      <c r="P323" s="159" t="s">
        <v>555</v>
      </c>
      <c r="Q323" s="131" t="s">
        <v>1476</v>
      </c>
    </row>
    <row r="324" spans="2:17" ht="12" customHeight="1" x14ac:dyDescent="0.3">
      <c r="B324" s="131" t="s">
        <v>199</v>
      </c>
      <c r="C324" s="256" t="s">
        <v>1128</v>
      </c>
      <c r="D324" s="130">
        <v>20149.2</v>
      </c>
      <c r="E324" s="131">
        <f t="shared" si="8"/>
        <v>21458.146964856231</v>
      </c>
      <c r="F324" s="132">
        <v>20149.2</v>
      </c>
      <c r="G324" s="133">
        <f t="shared" si="9"/>
        <v>21458.146964856231</v>
      </c>
      <c r="H324" s="134" t="s">
        <v>493</v>
      </c>
      <c r="I324" s="131" t="s">
        <v>494</v>
      </c>
      <c r="J324" s="137" t="s">
        <v>78</v>
      </c>
      <c r="K324" s="136" t="s">
        <v>503</v>
      </c>
      <c r="L324" s="136" t="s">
        <v>512</v>
      </c>
      <c r="M324" s="151" t="s">
        <v>519</v>
      </c>
      <c r="N324" s="131">
        <v>14015</v>
      </c>
      <c r="O324" s="131" t="s">
        <v>554</v>
      </c>
      <c r="P324" s="159" t="s">
        <v>555</v>
      </c>
      <c r="Q324" s="131" t="s">
        <v>1452</v>
      </c>
    </row>
    <row r="325" spans="2:17" ht="12" customHeight="1" x14ac:dyDescent="0.3">
      <c r="B325" s="131" t="s">
        <v>197</v>
      </c>
      <c r="C325" s="256" t="s">
        <v>1129</v>
      </c>
      <c r="D325" s="130">
        <v>20138.804</v>
      </c>
      <c r="E325" s="131">
        <f t="shared" si="8"/>
        <v>21447.075612353568</v>
      </c>
      <c r="F325" s="132">
        <v>20138.804</v>
      </c>
      <c r="G325" s="133">
        <f t="shared" si="9"/>
        <v>21447.075612353568</v>
      </c>
      <c r="H325" s="134" t="s">
        <v>493</v>
      </c>
      <c r="I325" s="131" t="s">
        <v>494</v>
      </c>
      <c r="J325" s="137" t="s">
        <v>78</v>
      </c>
      <c r="K325" s="136" t="s">
        <v>503</v>
      </c>
      <c r="L325" s="136" t="s">
        <v>512</v>
      </c>
      <c r="M325" s="151" t="s">
        <v>528</v>
      </c>
      <c r="N325" s="131">
        <v>15160</v>
      </c>
      <c r="O325" s="131" t="s">
        <v>554</v>
      </c>
      <c r="P325" s="159" t="s">
        <v>555</v>
      </c>
      <c r="Q325" s="131" t="s">
        <v>1471</v>
      </c>
    </row>
    <row r="326" spans="2:17" ht="12" customHeight="1" x14ac:dyDescent="0.3">
      <c r="B326" s="131" t="s">
        <v>195</v>
      </c>
      <c r="C326" s="256" t="s">
        <v>942</v>
      </c>
      <c r="D326" s="130">
        <v>19933.990000000002</v>
      </c>
      <c r="E326" s="131">
        <f t="shared" si="8"/>
        <v>21228.956336528223</v>
      </c>
      <c r="F326" s="132">
        <v>19933.990000000002</v>
      </c>
      <c r="G326" s="133">
        <f t="shared" si="9"/>
        <v>21228.956336528223</v>
      </c>
      <c r="H326" s="134" t="s">
        <v>493</v>
      </c>
      <c r="I326" s="131" t="s">
        <v>195</v>
      </c>
      <c r="J326" s="137" t="s">
        <v>78</v>
      </c>
      <c r="K326" s="136" t="s">
        <v>503</v>
      </c>
      <c r="L326" s="136" t="s">
        <v>512</v>
      </c>
      <c r="M326" s="151" t="s">
        <v>1293</v>
      </c>
      <c r="N326" s="131">
        <v>99820</v>
      </c>
      <c r="O326" s="131" t="s">
        <v>554</v>
      </c>
      <c r="P326" s="159" t="s">
        <v>555</v>
      </c>
      <c r="Q326" s="131" t="s">
        <v>1389</v>
      </c>
    </row>
    <row r="327" spans="2:17" ht="12" customHeight="1" x14ac:dyDescent="0.3">
      <c r="B327" s="131" t="s">
        <v>185</v>
      </c>
      <c r="C327" s="256" t="s">
        <v>1130</v>
      </c>
      <c r="D327" s="130">
        <v>19282.650000000001</v>
      </c>
      <c r="E327" s="131">
        <f t="shared" si="8"/>
        <v>20535.303514376999</v>
      </c>
      <c r="F327" s="132">
        <v>19282.650000000001</v>
      </c>
      <c r="G327" s="133">
        <f t="shared" si="9"/>
        <v>20535.303514376999</v>
      </c>
      <c r="H327" s="134" t="s">
        <v>493</v>
      </c>
      <c r="I327" s="131" t="s">
        <v>494</v>
      </c>
      <c r="J327" s="137" t="s">
        <v>78</v>
      </c>
      <c r="K327" s="136" t="s">
        <v>503</v>
      </c>
      <c r="L327" s="136" t="s">
        <v>512</v>
      </c>
      <c r="M327" s="151" t="s">
        <v>516</v>
      </c>
      <c r="N327" s="131">
        <v>31120</v>
      </c>
      <c r="O327" s="131" t="s">
        <v>554</v>
      </c>
      <c r="P327" s="159" t="s">
        <v>555</v>
      </c>
      <c r="Q327" s="131" t="s">
        <v>1410</v>
      </c>
    </row>
    <row r="328" spans="2:17" ht="12" customHeight="1" x14ac:dyDescent="0.3">
      <c r="B328" s="131" t="s">
        <v>172</v>
      </c>
      <c r="C328" s="256" t="s">
        <v>1131</v>
      </c>
      <c r="D328" s="130">
        <v>19110</v>
      </c>
      <c r="E328" s="131">
        <f t="shared" si="8"/>
        <v>20351.437699680511</v>
      </c>
      <c r="F328" s="132">
        <v>19110</v>
      </c>
      <c r="G328" s="133">
        <f t="shared" si="9"/>
        <v>20351.437699680511</v>
      </c>
      <c r="H328" s="134" t="s">
        <v>493</v>
      </c>
      <c r="I328" s="131" t="s">
        <v>494</v>
      </c>
      <c r="J328" s="137" t="s">
        <v>78</v>
      </c>
      <c r="K328" s="136" t="s">
        <v>503</v>
      </c>
      <c r="L328" s="136" t="s">
        <v>512</v>
      </c>
      <c r="M328" s="151" t="s">
        <v>520</v>
      </c>
      <c r="N328" s="131">
        <v>43040</v>
      </c>
      <c r="O328" s="131" t="s">
        <v>554</v>
      </c>
      <c r="P328" s="159" t="s">
        <v>555</v>
      </c>
      <c r="Q328" s="131" t="s">
        <v>1378</v>
      </c>
    </row>
    <row r="329" spans="2:17" ht="12" customHeight="1" x14ac:dyDescent="0.3">
      <c r="B329" s="131" t="s">
        <v>175</v>
      </c>
      <c r="C329" s="256" t="s">
        <v>918</v>
      </c>
      <c r="D329" s="130">
        <v>18600.614000000001</v>
      </c>
      <c r="E329" s="131">
        <f t="shared" si="8"/>
        <v>19808.960596379129</v>
      </c>
      <c r="F329" s="132">
        <v>18600.614000000001</v>
      </c>
      <c r="G329" s="133">
        <f t="shared" si="9"/>
        <v>19808.960596379129</v>
      </c>
      <c r="H329" s="134" t="s">
        <v>493</v>
      </c>
      <c r="I329" s="131" t="s">
        <v>494</v>
      </c>
      <c r="J329" s="137" t="s">
        <v>78</v>
      </c>
      <c r="K329" s="136" t="s">
        <v>503</v>
      </c>
      <c r="L329" s="136" t="s">
        <v>512</v>
      </c>
      <c r="M329" s="151" t="s">
        <v>522</v>
      </c>
      <c r="N329" s="131">
        <v>12220</v>
      </c>
      <c r="O329" s="131" t="s">
        <v>554</v>
      </c>
      <c r="P329" s="159" t="s">
        <v>555</v>
      </c>
      <c r="Q329" s="131" t="s">
        <v>1482</v>
      </c>
    </row>
    <row r="330" spans="2:17" ht="12" customHeight="1" x14ac:dyDescent="0.3">
      <c r="B330" s="131" t="s">
        <v>197</v>
      </c>
      <c r="C330" s="256" t="s">
        <v>1132</v>
      </c>
      <c r="D330" s="130">
        <v>18550.006000000001</v>
      </c>
      <c r="E330" s="131">
        <f t="shared" si="8"/>
        <v>19755.064962726308</v>
      </c>
      <c r="F330" s="132">
        <v>18550.006000000001</v>
      </c>
      <c r="G330" s="133">
        <f t="shared" si="9"/>
        <v>19755.064962726308</v>
      </c>
      <c r="H330" s="134" t="s">
        <v>493</v>
      </c>
      <c r="I330" s="131" t="s">
        <v>494</v>
      </c>
      <c r="J330" s="137" t="s">
        <v>78</v>
      </c>
      <c r="K330" s="136" t="s">
        <v>503</v>
      </c>
      <c r="L330" s="136" t="s">
        <v>512</v>
      </c>
      <c r="M330" s="151" t="s">
        <v>516</v>
      </c>
      <c r="N330" s="131">
        <v>31110</v>
      </c>
      <c r="O330" s="131" t="s">
        <v>554</v>
      </c>
      <c r="P330" s="159" t="s">
        <v>555</v>
      </c>
      <c r="Q330" s="131" t="s">
        <v>1483</v>
      </c>
    </row>
    <row r="331" spans="2:17" ht="12" customHeight="1" x14ac:dyDescent="0.3">
      <c r="B331" s="131" t="s">
        <v>184</v>
      </c>
      <c r="C331" s="256" t="s">
        <v>1133</v>
      </c>
      <c r="D331" s="130">
        <v>18251.349999999999</v>
      </c>
      <c r="E331" s="131">
        <f t="shared" ref="E331:E394" si="10">D331/0.939</f>
        <v>19437.007454739083</v>
      </c>
      <c r="F331" s="132">
        <v>18251.349999999999</v>
      </c>
      <c r="G331" s="133">
        <f t="shared" ref="G331:G394" si="11">F331/0.939</f>
        <v>19437.007454739083</v>
      </c>
      <c r="H331" s="134" t="s">
        <v>493</v>
      </c>
      <c r="I331" s="131" t="s">
        <v>494</v>
      </c>
      <c r="J331" s="137" t="s">
        <v>78</v>
      </c>
      <c r="K331" s="136" t="s">
        <v>503</v>
      </c>
      <c r="L331" s="136" t="s">
        <v>512</v>
      </c>
      <c r="M331" s="151" t="s">
        <v>528</v>
      </c>
      <c r="N331" s="131">
        <v>15110</v>
      </c>
      <c r="O331" s="131" t="s">
        <v>554</v>
      </c>
      <c r="P331" s="159" t="s">
        <v>555</v>
      </c>
      <c r="Q331" s="131" t="s">
        <v>1484</v>
      </c>
    </row>
    <row r="332" spans="2:17" ht="12" customHeight="1" x14ac:dyDescent="0.3">
      <c r="B332" s="131" t="s">
        <v>190</v>
      </c>
      <c r="C332" s="256" t="s">
        <v>1134</v>
      </c>
      <c r="D332" s="130">
        <v>18188.8</v>
      </c>
      <c r="E332" s="131">
        <f t="shared" si="10"/>
        <v>19370.394036208734</v>
      </c>
      <c r="F332" s="132">
        <v>18188.8</v>
      </c>
      <c r="G332" s="133">
        <f t="shared" si="11"/>
        <v>19370.394036208734</v>
      </c>
      <c r="H332" s="134" t="s">
        <v>493</v>
      </c>
      <c r="I332" s="131" t="s">
        <v>494</v>
      </c>
      <c r="J332" s="137" t="s">
        <v>78</v>
      </c>
      <c r="K332" s="136" t="s">
        <v>503</v>
      </c>
      <c r="L332" s="136" t="s">
        <v>512</v>
      </c>
      <c r="M332" s="151" t="s">
        <v>516</v>
      </c>
      <c r="N332" s="131">
        <v>31192</v>
      </c>
      <c r="O332" s="131" t="s">
        <v>554</v>
      </c>
      <c r="P332" s="159" t="s">
        <v>555</v>
      </c>
      <c r="Q332" s="131" t="s">
        <v>1485</v>
      </c>
    </row>
    <row r="333" spans="2:17" ht="12" customHeight="1" x14ac:dyDescent="0.3">
      <c r="B333" s="131" t="s">
        <v>206</v>
      </c>
      <c r="C333" s="256" t="s">
        <v>1135</v>
      </c>
      <c r="D333" s="130">
        <v>17917.599999999999</v>
      </c>
      <c r="E333" s="131">
        <f t="shared" si="10"/>
        <v>19081.576144834929</v>
      </c>
      <c r="F333" s="132">
        <v>17917.599999999999</v>
      </c>
      <c r="G333" s="133">
        <f t="shared" si="11"/>
        <v>19081.576144834929</v>
      </c>
      <c r="H333" s="134" t="s">
        <v>493</v>
      </c>
      <c r="I333" s="131" t="s">
        <v>494</v>
      </c>
      <c r="J333" s="137" t="s">
        <v>78</v>
      </c>
      <c r="K333" s="136" t="s">
        <v>503</v>
      </c>
      <c r="L333" s="136" t="s">
        <v>512</v>
      </c>
      <c r="M333" s="151" t="s">
        <v>516</v>
      </c>
      <c r="N333" s="131">
        <v>31182</v>
      </c>
      <c r="O333" s="131" t="s">
        <v>554</v>
      </c>
      <c r="P333" s="159" t="s">
        <v>555</v>
      </c>
      <c r="Q333" s="131" t="s">
        <v>1485</v>
      </c>
    </row>
    <row r="334" spans="2:17" ht="12" customHeight="1" x14ac:dyDescent="0.3">
      <c r="B334" s="131" t="s">
        <v>191</v>
      </c>
      <c r="C334" s="256" t="s">
        <v>1136</v>
      </c>
      <c r="D334" s="130">
        <v>17914.8</v>
      </c>
      <c r="E334" s="131">
        <f t="shared" si="10"/>
        <v>19078.59424920128</v>
      </c>
      <c r="F334" s="132">
        <v>17914.8</v>
      </c>
      <c r="G334" s="133">
        <f t="shared" si="11"/>
        <v>19078.59424920128</v>
      </c>
      <c r="H334" s="134" t="s">
        <v>493</v>
      </c>
      <c r="I334" s="131" t="s">
        <v>494</v>
      </c>
      <c r="J334" s="137" t="s">
        <v>78</v>
      </c>
      <c r="K334" s="136" t="s">
        <v>503</v>
      </c>
      <c r="L334" s="136" t="s">
        <v>512</v>
      </c>
      <c r="M334" s="151" t="s">
        <v>516</v>
      </c>
      <c r="N334" s="131">
        <v>31192</v>
      </c>
      <c r="O334" s="131" t="s">
        <v>554</v>
      </c>
      <c r="P334" s="159" t="s">
        <v>555</v>
      </c>
      <c r="Q334" s="131" t="s">
        <v>1485</v>
      </c>
    </row>
    <row r="335" spans="2:17" ht="12" customHeight="1" x14ac:dyDescent="0.3">
      <c r="B335" s="131" t="s">
        <v>187</v>
      </c>
      <c r="C335" s="256" t="s">
        <v>1137</v>
      </c>
      <c r="D335" s="130">
        <v>17911.8</v>
      </c>
      <c r="E335" s="131">
        <f t="shared" si="10"/>
        <v>19075.399361022366</v>
      </c>
      <c r="F335" s="132">
        <v>17911.8</v>
      </c>
      <c r="G335" s="133">
        <f t="shared" si="11"/>
        <v>19075.399361022366</v>
      </c>
      <c r="H335" s="134" t="s">
        <v>493</v>
      </c>
      <c r="I335" s="131" t="s">
        <v>494</v>
      </c>
      <c r="J335" s="137" t="s">
        <v>78</v>
      </c>
      <c r="K335" s="136" t="s">
        <v>503</v>
      </c>
      <c r="L335" s="136" t="s">
        <v>512</v>
      </c>
      <c r="M335" s="151" t="s">
        <v>516</v>
      </c>
      <c r="N335" s="131">
        <v>31192</v>
      </c>
      <c r="O335" s="131" t="s">
        <v>554</v>
      </c>
      <c r="P335" s="159" t="s">
        <v>555</v>
      </c>
      <c r="Q335" s="131" t="s">
        <v>1485</v>
      </c>
    </row>
    <row r="336" spans="2:17" ht="12" customHeight="1" x14ac:dyDescent="0.3">
      <c r="B336" s="131" t="s">
        <v>184</v>
      </c>
      <c r="C336" s="256" t="s">
        <v>1138</v>
      </c>
      <c r="D336" s="130">
        <v>17906.400000000001</v>
      </c>
      <c r="E336" s="131">
        <f t="shared" si="10"/>
        <v>19069.648562300321</v>
      </c>
      <c r="F336" s="132">
        <v>17906.400000000001</v>
      </c>
      <c r="G336" s="133">
        <f t="shared" si="11"/>
        <v>19069.648562300321</v>
      </c>
      <c r="H336" s="134" t="s">
        <v>493</v>
      </c>
      <c r="I336" s="131" t="s">
        <v>494</v>
      </c>
      <c r="J336" s="137" t="s">
        <v>78</v>
      </c>
      <c r="K336" s="136" t="s">
        <v>503</v>
      </c>
      <c r="L336" s="136" t="s">
        <v>512</v>
      </c>
      <c r="M336" s="151" t="s">
        <v>516</v>
      </c>
      <c r="N336" s="131">
        <v>31182</v>
      </c>
      <c r="O336" s="131" t="s">
        <v>554</v>
      </c>
      <c r="P336" s="159" t="s">
        <v>555</v>
      </c>
      <c r="Q336" s="131" t="s">
        <v>1485</v>
      </c>
    </row>
    <row r="337" spans="2:17" ht="12" customHeight="1" x14ac:dyDescent="0.3">
      <c r="B337" s="131" t="s">
        <v>175</v>
      </c>
      <c r="C337" s="256" t="s">
        <v>1139</v>
      </c>
      <c r="D337" s="130">
        <v>17891</v>
      </c>
      <c r="E337" s="131">
        <f t="shared" si="10"/>
        <v>19053.248136315229</v>
      </c>
      <c r="F337" s="132">
        <v>17891</v>
      </c>
      <c r="G337" s="133">
        <f t="shared" si="11"/>
        <v>19053.248136315229</v>
      </c>
      <c r="H337" s="134" t="s">
        <v>493</v>
      </c>
      <c r="I337" s="131" t="s">
        <v>494</v>
      </c>
      <c r="J337" s="137" t="s">
        <v>78</v>
      </c>
      <c r="K337" s="136" t="s">
        <v>503</v>
      </c>
      <c r="L337" s="136" t="s">
        <v>512</v>
      </c>
      <c r="M337" s="151" t="s">
        <v>516</v>
      </c>
      <c r="N337" s="131">
        <v>31182</v>
      </c>
      <c r="O337" s="131" t="s">
        <v>554</v>
      </c>
      <c r="P337" s="159" t="s">
        <v>555</v>
      </c>
      <c r="Q337" s="131" t="s">
        <v>1485</v>
      </c>
    </row>
    <row r="338" spans="2:17" ht="12" customHeight="1" x14ac:dyDescent="0.3">
      <c r="B338" s="131" t="s">
        <v>190</v>
      </c>
      <c r="C338" s="256" t="s">
        <v>1140</v>
      </c>
      <c r="D338" s="130">
        <v>17888</v>
      </c>
      <c r="E338" s="131">
        <f t="shared" si="10"/>
        <v>19050.053248136315</v>
      </c>
      <c r="F338" s="132">
        <v>17888</v>
      </c>
      <c r="G338" s="133">
        <f t="shared" si="11"/>
        <v>19050.053248136315</v>
      </c>
      <c r="H338" s="134" t="s">
        <v>493</v>
      </c>
      <c r="I338" s="131" t="s">
        <v>494</v>
      </c>
      <c r="J338" s="137" t="s">
        <v>78</v>
      </c>
      <c r="K338" s="136" t="s">
        <v>503</v>
      </c>
      <c r="L338" s="136" t="s">
        <v>510</v>
      </c>
      <c r="M338" s="151" t="s">
        <v>1291</v>
      </c>
      <c r="N338" s="131">
        <v>41030</v>
      </c>
      <c r="O338" s="131" t="s">
        <v>554</v>
      </c>
      <c r="P338" s="159" t="s">
        <v>555</v>
      </c>
      <c r="Q338" s="131" t="s">
        <v>1485</v>
      </c>
    </row>
    <row r="339" spans="2:17" ht="12" customHeight="1" x14ac:dyDescent="0.3">
      <c r="B339" s="131" t="s">
        <v>184</v>
      </c>
      <c r="C339" s="256" t="s">
        <v>1141</v>
      </c>
      <c r="D339" s="130">
        <v>17886.8</v>
      </c>
      <c r="E339" s="131">
        <f t="shared" si="10"/>
        <v>19048.77529286475</v>
      </c>
      <c r="F339" s="132">
        <v>17886.8</v>
      </c>
      <c r="G339" s="133">
        <f t="shared" si="11"/>
        <v>19048.77529286475</v>
      </c>
      <c r="H339" s="134" t="s">
        <v>493</v>
      </c>
      <c r="I339" s="131" t="s">
        <v>494</v>
      </c>
      <c r="J339" s="137" t="s">
        <v>78</v>
      </c>
      <c r="K339" s="136" t="s">
        <v>503</v>
      </c>
      <c r="L339" s="136" t="s">
        <v>512</v>
      </c>
      <c r="M339" s="151" t="s">
        <v>516</v>
      </c>
      <c r="N339" s="131">
        <v>31110</v>
      </c>
      <c r="O339" s="131" t="s">
        <v>554</v>
      </c>
      <c r="P339" s="159" t="s">
        <v>555</v>
      </c>
      <c r="Q339" s="131" t="s">
        <v>1485</v>
      </c>
    </row>
    <row r="340" spans="2:17" ht="12" customHeight="1" x14ac:dyDescent="0.3">
      <c r="B340" s="131" t="s">
        <v>175</v>
      </c>
      <c r="C340" s="256" t="s">
        <v>1142</v>
      </c>
      <c r="D340" s="130">
        <v>17876.599999999999</v>
      </c>
      <c r="E340" s="131">
        <f t="shared" si="10"/>
        <v>19037.912673056442</v>
      </c>
      <c r="F340" s="132">
        <v>17876.599999999999</v>
      </c>
      <c r="G340" s="133">
        <f t="shared" si="11"/>
        <v>19037.912673056442</v>
      </c>
      <c r="H340" s="134" t="s">
        <v>493</v>
      </c>
      <c r="I340" s="131" t="s">
        <v>494</v>
      </c>
      <c r="J340" s="137" t="s">
        <v>78</v>
      </c>
      <c r="K340" s="136" t="s">
        <v>503</v>
      </c>
      <c r="L340" s="136" t="s">
        <v>512</v>
      </c>
      <c r="M340" s="151" t="s">
        <v>516</v>
      </c>
      <c r="N340" s="131">
        <v>31130</v>
      </c>
      <c r="O340" s="131" t="s">
        <v>554</v>
      </c>
      <c r="P340" s="159" t="s">
        <v>555</v>
      </c>
      <c r="Q340" s="131" t="s">
        <v>1485</v>
      </c>
    </row>
    <row r="341" spans="2:17" ht="12" customHeight="1" x14ac:dyDescent="0.3">
      <c r="B341" s="131" t="s">
        <v>175</v>
      </c>
      <c r="C341" s="256" t="s">
        <v>1143</v>
      </c>
      <c r="D341" s="130">
        <v>17835.2</v>
      </c>
      <c r="E341" s="131">
        <f t="shared" si="10"/>
        <v>18993.823216187437</v>
      </c>
      <c r="F341" s="132">
        <v>17835.2</v>
      </c>
      <c r="G341" s="133">
        <f t="shared" si="11"/>
        <v>18993.823216187437</v>
      </c>
      <c r="H341" s="134" t="s">
        <v>493</v>
      </c>
      <c r="I341" s="131" t="s">
        <v>494</v>
      </c>
      <c r="J341" s="137" t="s">
        <v>78</v>
      </c>
      <c r="K341" s="136" t="s">
        <v>503</v>
      </c>
      <c r="L341" s="136" t="s">
        <v>512</v>
      </c>
      <c r="M341" s="151" t="s">
        <v>516</v>
      </c>
      <c r="N341" s="131">
        <v>31182</v>
      </c>
      <c r="O341" s="131" t="s">
        <v>554</v>
      </c>
      <c r="P341" s="159" t="s">
        <v>555</v>
      </c>
      <c r="Q341" s="131" t="s">
        <v>1485</v>
      </c>
    </row>
    <row r="342" spans="2:17" ht="12" customHeight="1" x14ac:dyDescent="0.3">
      <c r="B342" s="131" t="s">
        <v>180</v>
      </c>
      <c r="C342" s="256" t="s">
        <v>1144</v>
      </c>
      <c r="D342" s="130">
        <v>17657.41</v>
      </c>
      <c r="E342" s="131">
        <f t="shared" si="10"/>
        <v>18804.483493077743</v>
      </c>
      <c r="F342" s="132">
        <v>17657.41</v>
      </c>
      <c r="G342" s="133">
        <f t="shared" si="11"/>
        <v>18804.483493077743</v>
      </c>
      <c r="H342" s="134" t="s">
        <v>493</v>
      </c>
      <c r="I342" s="131" t="s">
        <v>494</v>
      </c>
      <c r="J342" s="137" t="s">
        <v>78</v>
      </c>
      <c r="K342" s="136" t="s">
        <v>503</v>
      </c>
      <c r="L342" s="136" t="s">
        <v>510</v>
      </c>
      <c r="M342" s="151" t="s">
        <v>528</v>
      </c>
      <c r="N342" s="131">
        <v>15150</v>
      </c>
      <c r="O342" s="131" t="s">
        <v>554</v>
      </c>
      <c r="P342" s="159" t="s">
        <v>555</v>
      </c>
      <c r="Q342" s="131" t="s">
        <v>1472</v>
      </c>
    </row>
    <row r="343" spans="2:17" ht="12" customHeight="1" x14ac:dyDescent="0.3">
      <c r="B343" s="131" t="s">
        <v>195</v>
      </c>
      <c r="C343" s="256" t="s">
        <v>1145</v>
      </c>
      <c r="D343" s="130">
        <v>17497.5</v>
      </c>
      <c r="E343" s="131">
        <f t="shared" si="10"/>
        <v>18634.185303514379</v>
      </c>
      <c r="F343" s="132">
        <v>17497.5</v>
      </c>
      <c r="G343" s="133">
        <f t="shared" si="11"/>
        <v>18634.185303514379</v>
      </c>
      <c r="H343" s="134" t="s">
        <v>493</v>
      </c>
      <c r="I343" s="131" t="s">
        <v>195</v>
      </c>
      <c r="J343" s="137" t="s">
        <v>78</v>
      </c>
      <c r="K343" s="136" t="s">
        <v>503</v>
      </c>
      <c r="L343" s="136" t="s">
        <v>510</v>
      </c>
      <c r="M343" s="151" t="s">
        <v>1291</v>
      </c>
      <c r="N343" s="131">
        <v>41081</v>
      </c>
      <c r="O343" s="131" t="s">
        <v>554</v>
      </c>
      <c r="P343" s="159" t="s">
        <v>555</v>
      </c>
      <c r="Q343" s="131" t="s">
        <v>1452</v>
      </c>
    </row>
    <row r="344" spans="2:17" ht="12" customHeight="1" x14ac:dyDescent="0.3">
      <c r="B344" s="131" t="s">
        <v>184</v>
      </c>
      <c r="C344" s="256" t="s">
        <v>1146</v>
      </c>
      <c r="D344" s="130">
        <v>17402.306</v>
      </c>
      <c r="E344" s="131">
        <f t="shared" si="10"/>
        <v>18532.807241746541</v>
      </c>
      <c r="F344" s="132">
        <v>17402.306</v>
      </c>
      <c r="G344" s="133">
        <f t="shared" si="11"/>
        <v>18532.807241746541</v>
      </c>
      <c r="H344" s="134" t="s">
        <v>493</v>
      </c>
      <c r="I344" s="131" t="s">
        <v>494</v>
      </c>
      <c r="J344" s="137" t="s">
        <v>78</v>
      </c>
      <c r="K344" s="136" t="s">
        <v>503</v>
      </c>
      <c r="L344" s="136" t="s">
        <v>510</v>
      </c>
      <c r="M344" s="151" t="s">
        <v>528</v>
      </c>
      <c r="N344" s="131">
        <v>15170</v>
      </c>
      <c r="O344" s="131" t="s">
        <v>554</v>
      </c>
      <c r="P344" s="159" t="s">
        <v>555</v>
      </c>
      <c r="Q344" s="131" t="s">
        <v>1480</v>
      </c>
    </row>
    <row r="345" spans="2:17" ht="12" customHeight="1" x14ac:dyDescent="0.3">
      <c r="B345" s="131" t="s">
        <v>172</v>
      </c>
      <c r="C345" s="256" t="s">
        <v>1805</v>
      </c>
      <c r="D345" s="130">
        <v>17329.802</v>
      </c>
      <c r="E345" s="131">
        <f t="shared" si="10"/>
        <v>18455.593184238551</v>
      </c>
      <c r="F345" s="132">
        <v>17329.802</v>
      </c>
      <c r="G345" s="133">
        <f t="shared" si="11"/>
        <v>18455.593184238551</v>
      </c>
      <c r="H345" s="134" t="s">
        <v>493</v>
      </c>
      <c r="I345" s="131" t="s">
        <v>494</v>
      </c>
      <c r="J345" s="137" t="s">
        <v>78</v>
      </c>
      <c r="K345" s="136" t="s">
        <v>503</v>
      </c>
      <c r="L345" s="136" t="s">
        <v>512</v>
      </c>
      <c r="M345" s="151" t="s">
        <v>524</v>
      </c>
      <c r="N345" s="131">
        <v>43071</v>
      </c>
      <c r="O345" s="131" t="s">
        <v>554</v>
      </c>
      <c r="P345" s="159" t="s">
        <v>555</v>
      </c>
      <c r="Q345" s="131" t="s">
        <v>1442</v>
      </c>
    </row>
    <row r="346" spans="2:17" ht="12" customHeight="1" x14ac:dyDescent="0.3">
      <c r="B346" s="131" t="s">
        <v>198</v>
      </c>
      <c r="C346" s="256" t="s">
        <v>1147</v>
      </c>
      <c r="D346" s="130">
        <v>17158</v>
      </c>
      <c r="E346" s="131">
        <f t="shared" si="10"/>
        <v>18272.630457933974</v>
      </c>
      <c r="F346" s="132">
        <v>17158</v>
      </c>
      <c r="G346" s="133">
        <f t="shared" si="11"/>
        <v>18272.630457933974</v>
      </c>
      <c r="H346" s="134" t="s">
        <v>493</v>
      </c>
      <c r="I346" s="131" t="s">
        <v>494</v>
      </c>
      <c r="J346" s="137" t="s">
        <v>78</v>
      </c>
      <c r="K346" s="136" t="s">
        <v>503</v>
      </c>
      <c r="L346" s="136" t="s">
        <v>512</v>
      </c>
      <c r="M346" s="151" t="s">
        <v>516</v>
      </c>
      <c r="N346" s="131">
        <v>31182</v>
      </c>
      <c r="O346" s="131" t="s">
        <v>554</v>
      </c>
      <c r="P346" s="159" t="s">
        <v>555</v>
      </c>
      <c r="Q346" s="131" t="s">
        <v>1485</v>
      </c>
    </row>
    <row r="347" spans="2:17" ht="12" customHeight="1" x14ac:dyDescent="0.3">
      <c r="B347" s="131" t="s">
        <v>200</v>
      </c>
      <c r="C347" s="256" t="s">
        <v>1148</v>
      </c>
      <c r="D347" s="130">
        <v>17035.603500000001</v>
      </c>
      <c r="E347" s="131">
        <f t="shared" si="10"/>
        <v>18142.282747603836</v>
      </c>
      <c r="F347" s="132">
        <v>17035.603500000001</v>
      </c>
      <c r="G347" s="133">
        <f t="shared" si="11"/>
        <v>18142.282747603836</v>
      </c>
      <c r="H347" s="134" t="s">
        <v>493</v>
      </c>
      <c r="I347" s="131" t="s">
        <v>494</v>
      </c>
      <c r="J347" s="137" t="s">
        <v>78</v>
      </c>
      <c r="K347" s="136" t="s">
        <v>503</v>
      </c>
      <c r="L347" s="136" t="s">
        <v>512</v>
      </c>
      <c r="M347" s="151" t="s">
        <v>528</v>
      </c>
      <c r="N347" s="131">
        <v>15160</v>
      </c>
      <c r="O347" s="131" t="s">
        <v>554</v>
      </c>
      <c r="P347" s="159" t="s">
        <v>555</v>
      </c>
      <c r="Q347" s="131" t="s">
        <v>1471</v>
      </c>
    </row>
    <row r="348" spans="2:17" ht="12" customHeight="1" x14ac:dyDescent="0.3">
      <c r="B348" s="131" t="s">
        <v>198</v>
      </c>
      <c r="C348" s="256" t="s">
        <v>1149</v>
      </c>
      <c r="D348" s="130">
        <v>16874</v>
      </c>
      <c r="E348" s="131">
        <f t="shared" si="10"/>
        <v>17970.181043663473</v>
      </c>
      <c r="F348" s="132">
        <v>16874</v>
      </c>
      <c r="G348" s="133">
        <f t="shared" si="11"/>
        <v>17970.181043663473</v>
      </c>
      <c r="H348" s="134" t="s">
        <v>493</v>
      </c>
      <c r="I348" s="131" t="s">
        <v>494</v>
      </c>
      <c r="J348" s="137" t="s">
        <v>78</v>
      </c>
      <c r="K348" s="136" t="s">
        <v>503</v>
      </c>
      <c r="L348" s="136" t="s">
        <v>511</v>
      </c>
      <c r="M348" s="151" t="s">
        <v>851</v>
      </c>
      <c r="N348" s="131">
        <v>23210</v>
      </c>
      <c r="O348" s="131" t="s">
        <v>554</v>
      </c>
      <c r="P348" s="159" t="s">
        <v>555</v>
      </c>
      <c r="Q348" s="131" t="s">
        <v>1467</v>
      </c>
    </row>
    <row r="349" spans="2:17" ht="12" customHeight="1" x14ac:dyDescent="0.3">
      <c r="B349" s="131" t="s">
        <v>177</v>
      </c>
      <c r="C349" s="256" t="s">
        <v>280</v>
      </c>
      <c r="D349" s="130">
        <v>16491</v>
      </c>
      <c r="E349" s="131">
        <f t="shared" si="10"/>
        <v>17562.300319488819</v>
      </c>
      <c r="F349" s="132">
        <v>16491</v>
      </c>
      <c r="G349" s="133">
        <f t="shared" si="11"/>
        <v>17562.300319488819</v>
      </c>
      <c r="H349" s="134" t="s">
        <v>493</v>
      </c>
      <c r="I349" s="131" t="s">
        <v>494</v>
      </c>
      <c r="J349" s="137" t="s">
        <v>78</v>
      </c>
      <c r="K349" s="136" t="s">
        <v>503</v>
      </c>
      <c r="L349" s="136" t="s">
        <v>512</v>
      </c>
      <c r="M349" s="151" t="s">
        <v>851</v>
      </c>
      <c r="N349" s="131">
        <v>23270</v>
      </c>
      <c r="O349" s="131" t="s">
        <v>554</v>
      </c>
      <c r="P349" s="159" t="s">
        <v>555</v>
      </c>
      <c r="Q349" s="131" t="s">
        <v>1441</v>
      </c>
    </row>
    <row r="350" spans="2:17" ht="12" customHeight="1" x14ac:dyDescent="0.3">
      <c r="B350" s="131" t="s">
        <v>195</v>
      </c>
      <c r="C350" s="256" t="s">
        <v>1150</v>
      </c>
      <c r="D350" s="130">
        <v>16435.5</v>
      </c>
      <c r="E350" s="131">
        <f t="shared" si="10"/>
        <v>17503.194888178914</v>
      </c>
      <c r="F350" s="132">
        <v>16435.5</v>
      </c>
      <c r="G350" s="133">
        <f t="shared" si="11"/>
        <v>17503.194888178914</v>
      </c>
      <c r="H350" s="134" t="s">
        <v>493</v>
      </c>
      <c r="I350" s="131" t="s">
        <v>195</v>
      </c>
      <c r="J350" s="137" t="s">
        <v>78</v>
      </c>
      <c r="K350" s="136" t="s">
        <v>503</v>
      </c>
      <c r="L350" s="136" t="s">
        <v>510</v>
      </c>
      <c r="M350" s="151" t="s">
        <v>516</v>
      </c>
      <c r="N350" s="131">
        <v>31161</v>
      </c>
      <c r="O350" s="131" t="s">
        <v>554</v>
      </c>
      <c r="P350" s="159" t="s">
        <v>555</v>
      </c>
      <c r="Q350" s="131" t="s">
        <v>1486</v>
      </c>
    </row>
    <row r="351" spans="2:17" ht="12" customHeight="1" x14ac:dyDescent="0.3">
      <c r="B351" s="131" t="s">
        <v>181</v>
      </c>
      <c r="C351" s="256" t="s">
        <v>1151</v>
      </c>
      <c r="D351" s="130">
        <v>16381.8</v>
      </c>
      <c r="E351" s="131">
        <f t="shared" si="10"/>
        <v>17446.006389776358</v>
      </c>
      <c r="F351" s="132">
        <v>16381.8</v>
      </c>
      <c r="G351" s="133">
        <f t="shared" si="11"/>
        <v>17446.006389776358</v>
      </c>
      <c r="H351" s="134" t="s">
        <v>493</v>
      </c>
      <c r="I351" s="131" t="s">
        <v>494</v>
      </c>
      <c r="J351" s="137" t="s">
        <v>78</v>
      </c>
      <c r="K351" s="136" t="s">
        <v>503</v>
      </c>
      <c r="L351" s="136" t="s">
        <v>512</v>
      </c>
      <c r="M351" s="151" t="s">
        <v>516</v>
      </c>
      <c r="N351" s="131">
        <v>31181</v>
      </c>
      <c r="O351" s="131" t="s">
        <v>554</v>
      </c>
      <c r="P351" s="159" t="s">
        <v>555</v>
      </c>
      <c r="Q351" s="131" t="s">
        <v>1485</v>
      </c>
    </row>
    <row r="352" spans="2:17" ht="12" customHeight="1" x14ac:dyDescent="0.3">
      <c r="B352" s="131" t="s">
        <v>190</v>
      </c>
      <c r="C352" s="256" t="s">
        <v>1152</v>
      </c>
      <c r="D352" s="130">
        <v>16216.8</v>
      </c>
      <c r="E352" s="131">
        <f t="shared" si="10"/>
        <v>17270.287539936104</v>
      </c>
      <c r="F352" s="132">
        <v>16216.8</v>
      </c>
      <c r="G352" s="133">
        <f t="shared" si="11"/>
        <v>17270.287539936104</v>
      </c>
      <c r="H352" s="134" t="s">
        <v>493</v>
      </c>
      <c r="I352" s="131" t="s">
        <v>494</v>
      </c>
      <c r="J352" s="137" t="s">
        <v>78</v>
      </c>
      <c r="K352" s="136" t="s">
        <v>503</v>
      </c>
      <c r="L352" s="136" t="s">
        <v>512</v>
      </c>
      <c r="M352" s="151" t="s">
        <v>516</v>
      </c>
      <c r="N352" s="131">
        <v>31130</v>
      </c>
      <c r="O352" s="131" t="s">
        <v>554</v>
      </c>
      <c r="P352" s="159" t="s">
        <v>555</v>
      </c>
      <c r="Q352" s="131" t="s">
        <v>1485</v>
      </c>
    </row>
    <row r="353" spans="2:17" ht="12" customHeight="1" x14ac:dyDescent="0.3">
      <c r="B353" s="131" t="s">
        <v>190</v>
      </c>
      <c r="C353" s="256" t="s">
        <v>1153</v>
      </c>
      <c r="D353" s="130">
        <v>15840.2</v>
      </c>
      <c r="E353" s="131">
        <f t="shared" si="10"/>
        <v>16869.222577209799</v>
      </c>
      <c r="F353" s="132">
        <v>15840.2</v>
      </c>
      <c r="G353" s="133">
        <f t="shared" si="11"/>
        <v>16869.222577209799</v>
      </c>
      <c r="H353" s="134" t="s">
        <v>493</v>
      </c>
      <c r="I353" s="131" t="s">
        <v>494</v>
      </c>
      <c r="J353" s="137" t="s">
        <v>78</v>
      </c>
      <c r="K353" s="136" t="s">
        <v>503</v>
      </c>
      <c r="L353" s="136" t="s">
        <v>512</v>
      </c>
      <c r="M353" s="151" t="s">
        <v>516</v>
      </c>
      <c r="N353" s="131">
        <v>31130</v>
      </c>
      <c r="O353" s="131" t="s">
        <v>554</v>
      </c>
      <c r="P353" s="159" t="s">
        <v>555</v>
      </c>
      <c r="Q353" s="131" t="s">
        <v>1485</v>
      </c>
    </row>
    <row r="354" spans="2:17" ht="12" customHeight="1" x14ac:dyDescent="0.3">
      <c r="B354" s="131" t="s">
        <v>191</v>
      </c>
      <c r="C354" s="256" t="s">
        <v>1154</v>
      </c>
      <c r="D354" s="130">
        <v>15349.889000000001</v>
      </c>
      <c r="E354" s="131">
        <f t="shared" si="10"/>
        <v>16347.059637912675</v>
      </c>
      <c r="F354" s="132">
        <v>15349.889000000001</v>
      </c>
      <c r="G354" s="133">
        <f t="shared" si="11"/>
        <v>16347.059637912675</v>
      </c>
      <c r="H354" s="134" t="s">
        <v>493</v>
      </c>
      <c r="I354" s="131" t="s">
        <v>494</v>
      </c>
      <c r="J354" s="137" t="s">
        <v>78</v>
      </c>
      <c r="K354" s="136" t="s">
        <v>503</v>
      </c>
      <c r="L354" s="136" t="s">
        <v>512</v>
      </c>
      <c r="M354" s="151" t="s">
        <v>528</v>
      </c>
      <c r="N354" s="131">
        <v>15180</v>
      </c>
      <c r="O354" s="131" t="s">
        <v>554</v>
      </c>
      <c r="P354" s="159" t="s">
        <v>555</v>
      </c>
      <c r="Q354" s="131" t="s">
        <v>1487</v>
      </c>
    </row>
    <row r="355" spans="2:17" ht="12" customHeight="1" x14ac:dyDescent="0.3">
      <c r="B355" s="131" t="s">
        <v>189</v>
      </c>
      <c r="C355" s="256" t="s">
        <v>1155</v>
      </c>
      <c r="D355" s="130">
        <v>15145.601999999999</v>
      </c>
      <c r="E355" s="131">
        <f t="shared" si="10"/>
        <v>16129.501597444088</v>
      </c>
      <c r="F355" s="132">
        <v>15145.601999999999</v>
      </c>
      <c r="G355" s="133">
        <f t="shared" si="11"/>
        <v>16129.501597444088</v>
      </c>
      <c r="H355" s="134" t="s">
        <v>493</v>
      </c>
      <c r="I355" s="131" t="s">
        <v>494</v>
      </c>
      <c r="J355" s="137" t="s">
        <v>78</v>
      </c>
      <c r="K355" s="136" t="s">
        <v>503</v>
      </c>
      <c r="L355" s="136" t="s">
        <v>512</v>
      </c>
      <c r="M355" s="151" t="s">
        <v>516</v>
      </c>
      <c r="N355" s="131">
        <v>31120</v>
      </c>
      <c r="O355" s="131" t="s">
        <v>554</v>
      </c>
      <c r="P355" s="159" t="s">
        <v>555</v>
      </c>
      <c r="Q355" s="131" t="s">
        <v>1459</v>
      </c>
    </row>
    <row r="356" spans="2:17" ht="12" customHeight="1" x14ac:dyDescent="0.3">
      <c r="B356" s="131" t="s">
        <v>195</v>
      </c>
      <c r="C356" s="256" t="s">
        <v>1156</v>
      </c>
      <c r="D356" s="130">
        <v>14896.595999999998</v>
      </c>
      <c r="E356" s="131">
        <f t="shared" si="10"/>
        <v>15864.31948881789</v>
      </c>
      <c r="F356" s="132">
        <v>14896.595999999998</v>
      </c>
      <c r="G356" s="133">
        <f t="shared" si="11"/>
        <v>15864.31948881789</v>
      </c>
      <c r="H356" s="134" t="s">
        <v>493</v>
      </c>
      <c r="I356" s="131" t="s">
        <v>195</v>
      </c>
      <c r="J356" s="137" t="s">
        <v>78</v>
      </c>
      <c r="K356" s="136" t="s">
        <v>503</v>
      </c>
      <c r="L356" s="136" t="s">
        <v>510</v>
      </c>
      <c r="M356" s="151" t="s">
        <v>530</v>
      </c>
      <c r="N356" s="131">
        <v>16070</v>
      </c>
      <c r="O356" s="131" t="s">
        <v>554</v>
      </c>
      <c r="P356" s="159" t="s">
        <v>555</v>
      </c>
      <c r="Q356" s="131" t="s">
        <v>1436</v>
      </c>
    </row>
    <row r="357" spans="2:17" ht="12" customHeight="1" x14ac:dyDescent="0.3">
      <c r="B357" s="131" t="s">
        <v>177</v>
      </c>
      <c r="C357" s="256" t="s">
        <v>1157</v>
      </c>
      <c r="D357" s="130">
        <v>14548.604000000001</v>
      </c>
      <c r="E357" s="131">
        <f t="shared" si="10"/>
        <v>15493.720979765711</v>
      </c>
      <c r="F357" s="132">
        <v>14548.604000000001</v>
      </c>
      <c r="G357" s="133">
        <f t="shared" si="11"/>
        <v>15493.720979765711</v>
      </c>
      <c r="H357" s="134" t="s">
        <v>493</v>
      </c>
      <c r="I357" s="131" t="s">
        <v>494</v>
      </c>
      <c r="J357" s="137" t="s">
        <v>78</v>
      </c>
      <c r="K357" s="136" t="s">
        <v>503</v>
      </c>
      <c r="L357" s="136" t="s">
        <v>512</v>
      </c>
      <c r="M357" s="151" t="s">
        <v>516</v>
      </c>
      <c r="N357" s="131">
        <v>31110</v>
      </c>
      <c r="O357" s="131" t="s">
        <v>554</v>
      </c>
      <c r="P357" s="159" t="s">
        <v>555</v>
      </c>
      <c r="Q357" s="131" t="s">
        <v>1483</v>
      </c>
    </row>
    <row r="358" spans="2:17" ht="12" customHeight="1" x14ac:dyDescent="0.3">
      <c r="B358" s="131" t="s">
        <v>190</v>
      </c>
      <c r="C358" s="256" t="s">
        <v>1158</v>
      </c>
      <c r="D358" s="130">
        <v>14525.995000000001</v>
      </c>
      <c r="E358" s="131">
        <f t="shared" si="10"/>
        <v>15469.643237486689</v>
      </c>
      <c r="F358" s="132">
        <v>14525.995000000001</v>
      </c>
      <c r="G358" s="133">
        <f t="shared" si="11"/>
        <v>15469.643237486689</v>
      </c>
      <c r="H358" s="134" t="s">
        <v>493</v>
      </c>
      <c r="I358" s="131" t="s">
        <v>494</v>
      </c>
      <c r="J358" s="137" t="s">
        <v>78</v>
      </c>
      <c r="K358" s="136" t="s">
        <v>503</v>
      </c>
      <c r="L358" s="136" t="s">
        <v>512</v>
      </c>
      <c r="M358" s="151" t="s">
        <v>530</v>
      </c>
      <c r="N358" s="131">
        <v>16050</v>
      </c>
      <c r="O358" s="131" t="s">
        <v>554</v>
      </c>
      <c r="P358" s="159" t="s">
        <v>555</v>
      </c>
      <c r="Q358" s="131" t="s">
        <v>1421</v>
      </c>
    </row>
    <row r="359" spans="2:17" ht="12" customHeight="1" x14ac:dyDescent="0.3">
      <c r="B359" s="131" t="s">
        <v>184</v>
      </c>
      <c r="C359" s="256" t="s">
        <v>1159</v>
      </c>
      <c r="D359" s="130">
        <v>14513.995000000001</v>
      </c>
      <c r="E359" s="131">
        <f t="shared" si="10"/>
        <v>15456.863684771035</v>
      </c>
      <c r="F359" s="132">
        <v>14513.995000000001</v>
      </c>
      <c r="G359" s="133">
        <f t="shared" si="11"/>
        <v>15456.863684771035</v>
      </c>
      <c r="H359" s="134" t="s">
        <v>493</v>
      </c>
      <c r="I359" s="131" t="s">
        <v>494</v>
      </c>
      <c r="J359" s="137" t="s">
        <v>78</v>
      </c>
      <c r="K359" s="136" t="s">
        <v>503</v>
      </c>
      <c r="L359" s="136" t="s">
        <v>512</v>
      </c>
      <c r="M359" s="151" t="s">
        <v>530</v>
      </c>
      <c r="N359" s="131">
        <v>16050</v>
      </c>
      <c r="O359" s="131" t="s">
        <v>554</v>
      </c>
      <c r="P359" s="159" t="s">
        <v>555</v>
      </c>
      <c r="Q359" s="131" t="s">
        <v>1421</v>
      </c>
    </row>
    <row r="360" spans="2:17" ht="12" customHeight="1" x14ac:dyDescent="0.3">
      <c r="B360" s="131" t="s">
        <v>175</v>
      </c>
      <c r="C360" s="256" t="s">
        <v>1123</v>
      </c>
      <c r="D360" s="130">
        <v>14159.648499999999</v>
      </c>
      <c r="E360" s="131">
        <f t="shared" si="10"/>
        <v>15079.497870074547</v>
      </c>
      <c r="F360" s="132">
        <v>14159.648499999999</v>
      </c>
      <c r="G360" s="133">
        <f t="shared" si="11"/>
        <v>15079.497870074547</v>
      </c>
      <c r="H360" s="134" t="s">
        <v>493</v>
      </c>
      <c r="I360" s="131" t="s">
        <v>494</v>
      </c>
      <c r="J360" s="137" t="s">
        <v>78</v>
      </c>
      <c r="K360" s="136" t="s">
        <v>503</v>
      </c>
      <c r="L360" s="136" t="s">
        <v>512</v>
      </c>
      <c r="M360" s="151" t="s">
        <v>528</v>
      </c>
      <c r="N360" s="131">
        <v>15185</v>
      </c>
      <c r="O360" s="131" t="s">
        <v>554</v>
      </c>
      <c r="P360" s="159" t="s">
        <v>555</v>
      </c>
      <c r="Q360" s="131" t="s">
        <v>1455</v>
      </c>
    </row>
    <row r="361" spans="2:17" ht="12" customHeight="1" x14ac:dyDescent="0.3">
      <c r="B361" s="131" t="s">
        <v>190</v>
      </c>
      <c r="C361" s="256" t="s">
        <v>1160</v>
      </c>
      <c r="D361" s="130">
        <v>14126.7</v>
      </c>
      <c r="E361" s="131">
        <f t="shared" si="10"/>
        <v>15044.408945686902</v>
      </c>
      <c r="F361" s="132">
        <v>14126.7</v>
      </c>
      <c r="G361" s="133">
        <f t="shared" si="11"/>
        <v>15044.408945686902</v>
      </c>
      <c r="H361" s="134" t="s">
        <v>493</v>
      </c>
      <c r="I361" s="131" t="s">
        <v>494</v>
      </c>
      <c r="J361" s="137" t="s">
        <v>78</v>
      </c>
      <c r="K361" s="136" t="s">
        <v>503</v>
      </c>
      <c r="L361" s="136" t="s">
        <v>510</v>
      </c>
      <c r="M361" s="151" t="s">
        <v>516</v>
      </c>
      <c r="N361" s="131">
        <v>31195</v>
      </c>
      <c r="O361" s="131" t="s">
        <v>554</v>
      </c>
      <c r="P361" s="159" t="s">
        <v>555</v>
      </c>
      <c r="Q361" s="131" t="s">
        <v>1449</v>
      </c>
    </row>
    <row r="362" spans="2:17" ht="12" customHeight="1" x14ac:dyDescent="0.3">
      <c r="B362" s="131" t="s">
        <v>884</v>
      </c>
      <c r="C362" s="256" t="s">
        <v>1161</v>
      </c>
      <c r="D362" s="130">
        <v>14000</v>
      </c>
      <c r="E362" s="131">
        <f t="shared" si="10"/>
        <v>14909.478168264111</v>
      </c>
      <c r="F362" s="132">
        <v>14000</v>
      </c>
      <c r="G362" s="133">
        <f t="shared" si="11"/>
        <v>14909.478168264111</v>
      </c>
      <c r="H362" s="134" t="s">
        <v>493</v>
      </c>
      <c r="I362" s="131" t="s">
        <v>494</v>
      </c>
      <c r="J362" s="137" t="s">
        <v>78</v>
      </c>
      <c r="K362" s="136" t="s">
        <v>503</v>
      </c>
      <c r="L362" s="136" t="s">
        <v>512</v>
      </c>
      <c r="M362" s="151" t="s">
        <v>524</v>
      </c>
      <c r="N362" s="131">
        <v>43071</v>
      </c>
      <c r="O362" s="131" t="s">
        <v>554</v>
      </c>
      <c r="P362" s="159" t="s">
        <v>555</v>
      </c>
      <c r="Q362" s="131" t="s">
        <v>1407</v>
      </c>
    </row>
    <row r="363" spans="2:17" ht="12" customHeight="1" x14ac:dyDescent="0.3">
      <c r="B363" s="131" t="s">
        <v>185</v>
      </c>
      <c r="C363" s="256" t="s">
        <v>1162</v>
      </c>
      <c r="D363" s="130">
        <v>14000</v>
      </c>
      <c r="E363" s="131">
        <f t="shared" si="10"/>
        <v>14909.478168264111</v>
      </c>
      <c r="F363" s="132">
        <v>14000</v>
      </c>
      <c r="G363" s="133">
        <f t="shared" si="11"/>
        <v>14909.478168264111</v>
      </c>
      <c r="H363" s="134" t="s">
        <v>493</v>
      </c>
      <c r="I363" s="131" t="s">
        <v>494</v>
      </c>
      <c r="J363" s="137" t="s">
        <v>78</v>
      </c>
      <c r="K363" s="136" t="s">
        <v>503</v>
      </c>
      <c r="L363" s="136" t="s">
        <v>512</v>
      </c>
      <c r="M363" s="151" t="s">
        <v>524</v>
      </c>
      <c r="N363" s="131">
        <v>43071</v>
      </c>
      <c r="O363" s="131" t="s">
        <v>554</v>
      </c>
      <c r="P363" s="159" t="s">
        <v>555</v>
      </c>
      <c r="Q363" s="131" t="s">
        <v>1407</v>
      </c>
    </row>
    <row r="364" spans="2:17" ht="12" customHeight="1" x14ac:dyDescent="0.3">
      <c r="B364" s="131" t="s">
        <v>187</v>
      </c>
      <c r="C364" s="256" t="s">
        <v>1163</v>
      </c>
      <c r="D364" s="130">
        <v>13046</v>
      </c>
      <c r="E364" s="131">
        <f t="shared" si="10"/>
        <v>13893.503727369543</v>
      </c>
      <c r="F364" s="132">
        <v>13046</v>
      </c>
      <c r="G364" s="133">
        <f t="shared" si="11"/>
        <v>13893.503727369543</v>
      </c>
      <c r="H364" s="134" t="s">
        <v>493</v>
      </c>
      <c r="I364" s="131" t="s">
        <v>494</v>
      </c>
      <c r="J364" s="137" t="s">
        <v>78</v>
      </c>
      <c r="K364" s="136" t="s">
        <v>503</v>
      </c>
      <c r="L364" s="136" t="s">
        <v>510</v>
      </c>
      <c r="M364" s="151" t="s">
        <v>528</v>
      </c>
      <c r="N364" s="131">
        <v>15150</v>
      </c>
      <c r="O364" s="131" t="s">
        <v>554</v>
      </c>
      <c r="P364" s="159" t="s">
        <v>555</v>
      </c>
      <c r="Q364" s="131" t="s">
        <v>1488</v>
      </c>
    </row>
    <row r="365" spans="2:17" ht="12" customHeight="1" x14ac:dyDescent="0.3">
      <c r="B365" s="131" t="s">
        <v>184</v>
      </c>
      <c r="C365" s="256" t="s">
        <v>1164</v>
      </c>
      <c r="D365" s="130">
        <v>12748.950500000001</v>
      </c>
      <c r="E365" s="131">
        <f t="shared" si="10"/>
        <v>13577.157082002132</v>
      </c>
      <c r="F365" s="132">
        <v>12748.950500000001</v>
      </c>
      <c r="G365" s="133">
        <f t="shared" si="11"/>
        <v>13577.157082002132</v>
      </c>
      <c r="H365" s="134" t="s">
        <v>493</v>
      </c>
      <c r="I365" s="131" t="s">
        <v>494</v>
      </c>
      <c r="J365" s="137" t="s">
        <v>78</v>
      </c>
      <c r="K365" s="136" t="s">
        <v>503</v>
      </c>
      <c r="L365" s="136" t="s">
        <v>512</v>
      </c>
      <c r="M365" s="151" t="s">
        <v>517</v>
      </c>
      <c r="N365" s="131">
        <v>11130</v>
      </c>
      <c r="O365" s="131" t="s">
        <v>554</v>
      </c>
      <c r="P365" s="159" t="s">
        <v>555</v>
      </c>
      <c r="Q365" s="131" t="s">
        <v>1466</v>
      </c>
    </row>
    <row r="366" spans="2:17" ht="12" customHeight="1" x14ac:dyDescent="0.3">
      <c r="B366" s="131" t="s">
        <v>174</v>
      </c>
      <c r="C366" s="256" t="s">
        <v>1081</v>
      </c>
      <c r="D366" s="130">
        <v>11932.741000000002</v>
      </c>
      <c r="E366" s="131">
        <f t="shared" si="10"/>
        <v>12707.924387646435</v>
      </c>
      <c r="F366" s="132">
        <v>11932.741000000002</v>
      </c>
      <c r="G366" s="133">
        <f t="shared" si="11"/>
        <v>12707.924387646435</v>
      </c>
      <c r="H366" s="134" t="s">
        <v>493</v>
      </c>
      <c r="I366" s="131" t="s">
        <v>494</v>
      </c>
      <c r="J366" s="137" t="s">
        <v>78</v>
      </c>
      <c r="K366" s="136" t="s">
        <v>503</v>
      </c>
      <c r="L366" s="136" t="s">
        <v>512</v>
      </c>
      <c r="M366" s="151" t="s">
        <v>517</v>
      </c>
      <c r="N366" s="131">
        <v>11330</v>
      </c>
      <c r="O366" s="131" t="s">
        <v>554</v>
      </c>
      <c r="P366" s="159" t="s">
        <v>555</v>
      </c>
      <c r="Q366" s="131" t="s">
        <v>1489</v>
      </c>
    </row>
    <row r="367" spans="2:17" ht="12" customHeight="1" x14ac:dyDescent="0.3">
      <c r="B367" s="131" t="s">
        <v>205</v>
      </c>
      <c r="C367" s="256" t="s">
        <v>1165</v>
      </c>
      <c r="D367" s="130">
        <v>11830.1</v>
      </c>
      <c r="E367" s="131">
        <f t="shared" si="10"/>
        <v>12598.615548455806</v>
      </c>
      <c r="F367" s="132">
        <v>11830.1</v>
      </c>
      <c r="G367" s="133">
        <f t="shared" si="11"/>
        <v>12598.615548455806</v>
      </c>
      <c r="H367" s="134" t="s">
        <v>493</v>
      </c>
      <c r="I367" s="131" t="s">
        <v>494</v>
      </c>
      <c r="J367" s="137" t="s">
        <v>78</v>
      </c>
      <c r="K367" s="136" t="s">
        <v>503</v>
      </c>
      <c r="L367" s="136" t="s">
        <v>510</v>
      </c>
      <c r="M367" s="151" t="s">
        <v>528</v>
      </c>
      <c r="N367" s="131">
        <v>15110</v>
      </c>
      <c r="O367" s="131" t="s">
        <v>554</v>
      </c>
      <c r="P367" s="159" t="s">
        <v>555</v>
      </c>
      <c r="Q367" s="131" t="s">
        <v>1484</v>
      </c>
    </row>
    <row r="368" spans="2:17" ht="12" customHeight="1" x14ac:dyDescent="0.3">
      <c r="B368" s="131" t="s">
        <v>205</v>
      </c>
      <c r="C368" s="256" t="s">
        <v>1166</v>
      </c>
      <c r="D368" s="130">
        <v>11803.203500000001</v>
      </c>
      <c r="E368" s="131">
        <f t="shared" si="10"/>
        <v>12569.971778487756</v>
      </c>
      <c r="F368" s="132">
        <v>11803.203500000001</v>
      </c>
      <c r="G368" s="133">
        <f t="shared" si="11"/>
        <v>12569.971778487756</v>
      </c>
      <c r="H368" s="134" t="s">
        <v>493</v>
      </c>
      <c r="I368" s="131" t="s">
        <v>494</v>
      </c>
      <c r="J368" s="137" t="s">
        <v>78</v>
      </c>
      <c r="K368" s="136" t="s">
        <v>503</v>
      </c>
      <c r="L368" s="136" t="s">
        <v>512</v>
      </c>
      <c r="M368" s="151" t="s">
        <v>516</v>
      </c>
      <c r="N368" s="131">
        <v>31120</v>
      </c>
      <c r="O368" s="131" t="s">
        <v>554</v>
      </c>
      <c r="P368" s="159" t="s">
        <v>555</v>
      </c>
      <c r="Q368" s="131" t="s">
        <v>1490</v>
      </c>
    </row>
    <row r="369" spans="2:17" ht="12" customHeight="1" x14ac:dyDescent="0.3">
      <c r="B369" s="131" t="s">
        <v>881</v>
      </c>
      <c r="C369" s="256" t="s">
        <v>1033</v>
      </c>
      <c r="D369" s="130">
        <v>11473.996000000001</v>
      </c>
      <c r="E369" s="131">
        <f t="shared" si="10"/>
        <v>12219.37806176784</v>
      </c>
      <c r="F369" s="132">
        <v>11473.996000000001</v>
      </c>
      <c r="G369" s="133">
        <f t="shared" si="11"/>
        <v>12219.37806176784</v>
      </c>
      <c r="H369" s="134" t="s">
        <v>493</v>
      </c>
      <c r="I369" s="131" t="s">
        <v>495</v>
      </c>
      <c r="J369" s="137" t="s">
        <v>78</v>
      </c>
      <c r="K369" s="136" t="s">
        <v>503</v>
      </c>
      <c r="L369" s="136" t="s">
        <v>511</v>
      </c>
      <c r="M369" s="151" t="s">
        <v>530</v>
      </c>
      <c r="N369" s="131">
        <v>16070</v>
      </c>
      <c r="O369" s="131" t="s">
        <v>554</v>
      </c>
      <c r="P369" s="159" t="s">
        <v>555</v>
      </c>
      <c r="Q369" s="131" t="s">
        <v>1436</v>
      </c>
    </row>
    <row r="370" spans="2:17" ht="12" customHeight="1" x14ac:dyDescent="0.3">
      <c r="B370" s="131" t="s">
        <v>210</v>
      </c>
      <c r="C370" s="256" t="s">
        <v>1167</v>
      </c>
      <c r="D370" s="130">
        <v>11347.2</v>
      </c>
      <c r="E370" s="131">
        <f t="shared" si="10"/>
        <v>12084.345047923323</v>
      </c>
      <c r="F370" s="132">
        <v>11347.2</v>
      </c>
      <c r="G370" s="133">
        <f t="shared" si="11"/>
        <v>12084.345047923323</v>
      </c>
      <c r="H370" s="134" t="s">
        <v>493</v>
      </c>
      <c r="I370" s="131" t="s">
        <v>494</v>
      </c>
      <c r="J370" s="137" t="s">
        <v>78</v>
      </c>
      <c r="K370" s="136" t="s">
        <v>503</v>
      </c>
      <c r="L370" s="136" t="s">
        <v>510</v>
      </c>
      <c r="M370" s="151" t="s">
        <v>528</v>
      </c>
      <c r="N370" s="131">
        <v>15110</v>
      </c>
      <c r="O370" s="131" t="s">
        <v>554</v>
      </c>
      <c r="P370" s="159" t="s">
        <v>555</v>
      </c>
      <c r="Q370" s="131" t="s">
        <v>1484</v>
      </c>
    </row>
    <row r="371" spans="2:17" ht="12" customHeight="1" x14ac:dyDescent="0.3">
      <c r="B371" s="131" t="s">
        <v>186</v>
      </c>
      <c r="C371" s="256" t="s">
        <v>1168</v>
      </c>
      <c r="D371" s="130">
        <v>11208.892</v>
      </c>
      <c r="E371" s="131">
        <f t="shared" si="10"/>
        <v>11937.05218317359</v>
      </c>
      <c r="F371" s="132">
        <v>11208.892</v>
      </c>
      <c r="G371" s="133">
        <f t="shared" si="11"/>
        <v>11937.05218317359</v>
      </c>
      <c r="H371" s="134" t="s">
        <v>493</v>
      </c>
      <c r="I371" s="131" t="s">
        <v>494</v>
      </c>
      <c r="J371" s="137" t="s">
        <v>78</v>
      </c>
      <c r="K371" s="136" t="s">
        <v>503</v>
      </c>
      <c r="L371" s="136" t="s">
        <v>512</v>
      </c>
      <c r="M371" s="151" t="s">
        <v>517</v>
      </c>
      <c r="N371" s="131">
        <v>11330</v>
      </c>
      <c r="O371" s="131" t="s">
        <v>554</v>
      </c>
      <c r="P371" s="159" t="s">
        <v>555</v>
      </c>
      <c r="Q371" s="131" t="s">
        <v>1489</v>
      </c>
    </row>
    <row r="372" spans="2:17" ht="12" customHeight="1" x14ac:dyDescent="0.3">
      <c r="B372" s="131" t="s">
        <v>198</v>
      </c>
      <c r="C372" s="256" t="s">
        <v>1809</v>
      </c>
      <c r="D372" s="130">
        <v>10999.996000000001</v>
      </c>
      <c r="E372" s="131">
        <f t="shared" si="10"/>
        <v>11714.585729499469</v>
      </c>
      <c r="F372" s="132">
        <v>10999.996000000001</v>
      </c>
      <c r="G372" s="133">
        <f t="shared" si="11"/>
        <v>11714.585729499469</v>
      </c>
      <c r="H372" s="134" t="s">
        <v>493</v>
      </c>
      <c r="I372" s="131" t="s">
        <v>494</v>
      </c>
      <c r="J372" s="137" t="s">
        <v>78</v>
      </c>
      <c r="K372" s="136" t="s">
        <v>503</v>
      </c>
      <c r="L372" s="136" t="s">
        <v>512</v>
      </c>
      <c r="M372" s="151" t="s">
        <v>524</v>
      </c>
      <c r="N372" s="131">
        <v>43071</v>
      </c>
      <c r="O372" s="131" t="s">
        <v>554</v>
      </c>
      <c r="P372" s="159" t="s">
        <v>555</v>
      </c>
      <c r="Q372" s="131" t="s">
        <v>1446</v>
      </c>
    </row>
    <row r="373" spans="2:17" ht="12" customHeight="1" x14ac:dyDescent="0.3">
      <c r="B373" s="131" t="s">
        <v>187</v>
      </c>
      <c r="C373" s="256" t="s">
        <v>1169</v>
      </c>
      <c r="D373" s="130">
        <v>10825.350999999999</v>
      </c>
      <c r="E373" s="131">
        <f t="shared" si="10"/>
        <v>11528.595314164004</v>
      </c>
      <c r="F373" s="132">
        <v>10825.350999999999</v>
      </c>
      <c r="G373" s="133">
        <f t="shared" si="11"/>
        <v>11528.595314164004</v>
      </c>
      <c r="H373" s="134" t="s">
        <v>493</v>
      </c>
      <c r="I373" s="131" t="s">
        <v>494</v>
      </c>
      <c r="J373" s="137" t="s">
        <v>78</v>
      </c>
      <c r="K373" s="136" t="s">
        <v>503</v>
      </c>
      <c r="L373" s="136" t="s">
        <v>512</v>
      </c>
      <c r="M373" s="151" t="s">
        <v>528</v>
      </c>
      <c r="N373" s="131">
        <v>15150</v>
      </c>
      <c r="O373" s="131" t="s">
        <v>554</v>
      </c>
      <c r="P373" s="159" t="s">
        <v>555</v>
      </c>
      <c r="Q373" s="131" t="s">
        <v>1491</v>
      </c>
    </row>
    <row r="374" spans="2:17" ht="12" customHeight="1" x14ac:dyDescent="0.3">
      <c r="B374" s="131" t="s">
        <v>175</v>
      </c>
      <c r="C374" s="256" t="s">
        <v>1170</v>
      </c>
      <c r="D374" s="130">
        <v>10716.696000000002</v>
      </c>
      <c r="E374" s="131">
        <f t="shared" si="10"/>
        <v>11412.881789137382</v>
      </c>
      <c r="F374" s="132">
        <v>10716.696000000002</v>
      </c>
      <c r="G374" s="133">
        <f t="shared" si="11"/>
        <v>11412.881789137382</v>
      </c>
      <c r="H374" s="134" t="s">
        <v>493</v>
      </c>
      <c r="I374" s="131" t="s">
        <v>494</v>
      </c>
      <c r="J374" s="137" t="s">
        <v>78</v>
      </c>
      <c r="K374" s="136" t="s">
        <v>503</v>
      </c>
      <c r="L374" s="136" t="s">
        <v>512</v>
      </c>
      <c r="M374" s="151" t="s">
        <v>517</v>
      </c>
      <c r="N374" s="131">
        <v>11330</v>
      </c>
      <c r="O374" s="131" t="s">
        <v>554</v>
      </c>
      <c r="P374" s="159" t="s">
        <v>555</v>
      </c>
      <c r="Q374" s="131" t="s">
        <v>1473</v>
      </c>
    </row>
    <row r="375" spans="2:17" ht="12" customHeight="1" x14ac:dyDescent="0.3">
      <c r="B375" s="131" t="s">
        <v>180</v>
      </c>
      <c r="C375" s="256" t="s">
        <v>1171</v>
      </c>
      <c r="D375" s="130">
        <v>10448.596000000001</v>
      </c>
      <c r="E375" s="131">
        <f t="shared" si="10"/>
        <v>11127.365282215125</v>
      </c>
      <c r="F375" s="132">
        <v>10448.596000000001</v>
      </c>
      <c r="G375" s="133">
        <f t="shared" si="11"/>
        <v>11127.365282215125</v>
      </c>
      <c r="H375" s="134" t="s">
        <v>493</v>
      </c>
      <c r="I375" s="131" t="s">
        <v>494</v>
      </c>
      <c r="J375" s="137" t="s">
        <v>78</v>
      </c>
      <c r="K375" s="136" t="s">
        <v>503</v>
      </c>
      <c r="L375" s="136" t="s">
        <v>511</v>
      </c>
      <c r="M375" s="151" t="s">
        <v>530</v>
      </c>
      <c r="N375" s="131">
        <v>16020</v>
      </c>
      <c r="O375" s="131" t="s">
        <v>554</v>
      </c>
      <c r="P375" s="159" t="s">
        <v>555</v>
      </c>
      <c r="Q375" s="131" t="s">
        <v>1438</v>
      </c>
    </row>
    <row r="376" spans="2:17" ht="12" customHeight="1" x14ac:dyDescent="0.3">
      <c r="B376" s="131" t="s">
        <v>174</v>
      </c>
      <c r="C376" s="256" t="s">
        <v>1172</v>
      </c>
      <c r="D376" s="130">
        <v>9976.848</v>
      </c>
      <c r="E376" s="131">
        <f t="shared" si="10"/>
        <v>10624.971246006391</v>
      </c>
      <c r="F376" s="132">
        <v>9976.848</v>
      </c>
      <c r="G376" s="133">
        <f t="shared" si="11"/>
        <v>10624.971246006391</v>
      </c>
      <c r="H376" s="134" t="s">
        <v>493</v>
      </c>
      <c r="I376" s="131" t="s">
        <v>494</v>
      </c>
      <c r="J376" s="137" t="s">
        <v>78</v>
      </c>
      <c r="K376" s="136" t="s">
        <v>503</v>
      </c>
      <c r="L376" s="136" t="s">
        <v>512</v>
      </c>
      <c r="M376" s="151" t="s">
        <v>528</v>
      </c>
      <c r="N376" s="131">
        <v>15185</v>
      </c>
      <c r="O376" s="131" t="s">
        <v>554</v>
      </c>
      <c r="P376" s="159" t="s">
        <v>555</v>
      </c>
      <c r="Q376" s="131" t="s">
        <v>1481</v>
      </c>
    </row>
    <row r="377" spans="2:17" ht="12" customHeight="1" x14ac:dyDescent="0.3">
      <c r="B377" s="131" t="s">
        <v>195</v>
      </c>
      <c r="C377" s="256" t="s">
        <v>1173</v>
      </c>
      <c r="D377" s="130">
        <v>9750</v>
      </c>
      <c r="E377" s="131">
        <f t="shared" si="10"/>
        <v>10383.386581469649</v>
      </c>
      <c r="F377" s="132">
        <v>9750</v>
      </c>
      <c r="G377" s="133">
        <f t="shared" si="11"/>
        <v>10383.386581469649</v>
      </c>
      <c r="H377" s="134" t="s">
        <v>493</v>
      </c>
      <c r="I377" s="131" t="s">
        <v>195</v>
      </c>
      <c r="J377" s="137" t="s">
        <v>78</v>
      </c>
      <c r="K377" s="136" t="s">
        <v>503</v>
      </c>
      <c r="L377" s="136" t="s">
        <v>511</v>
      </c>
      <c r="M377" s="151" t="s">
        <v>1292</v>
      </c>
      <c r="N377" s="131">
        <v>25040</v>
      </c>
      <c r="O377" s="131" t="s">
        <v>554</v>
      </c>
      <c r="P377" s="159" t="s">
        <v>555</v>
      </c>
      <c r="Q377" s="131" t="s">
        <v>1492</v>
      </c>
    </row>
    <row r="378" spans="2:17" ht="12" customHeight="1" x14ac:dyDescent="0.3">
      <c r="B378" s="131" t="s">
        <v>198</v>
      </c>
      <c r="C378" s="256" t="s">
        <v>1174</v>
      </c>
      <c r="D378" s="130">
        <v>9402.8429999999989</v>
      </c>
      <c r="E378" s="131">
        <f t="shared" si="10"/>
        <v>10013.67731629393</v>
      </c>
      <c r="F378" s="132">
        <v>9402.8429999999989</v>
      </c>
      <c r="G378" s="133">
        <f t="shared" si="11"/>
        <v>10013.67731629393</v>
      </c>
      <c r="H378" s="134" t="s">
        <v>493</v>
      </c>
      <c r="I378" s="131" t="s">
        <v>494</v>
      </c>
      <c r="J378" s="137" t="s">
        <v>78</v>
      </c>
      <c r="K378" s="136" t="s">
        <v>503</v>
      </c>
      <c r="L378" s="136" t="s">
        <v>512</v>
      </c>
      <c r="M378" s="151" t="s">
        <v>517</v>
      </c>
      <c r="N378" s="131">
        <v>11330</v>
      </c>
      <c r="O378" s="131" t="s">
        <v>554</v>
      </c>
      <c r="P378" s="159" t="s">
        <v>555</v>
      </c>
      <c r="Q378" s="131" t="s">
        <v>1489</v>
      </c>
    </row>
    <row r="379" spans="2:17" ht="12" customHeight="1" x14ac:dyDescent="0.3">
      <c r="B379" s="131" t="s">
        <v>195</v>
      </c>
      <c r="C379" s="256" t="s">
        <v>1175</v>
      </c>
      <c r="D379" s="130">
        <v>9359.4599999999991</v>
      </c>
      <c r="E379" s="131">
        <f t="shared" si="10"/>
        <v>9967.4760383386583</v>
      </c>
      <c r="F379" s="132">
        <v>9359.4599999999991</v>
      </c>
      <c r="G379" s="133">
        <f t="shared" si="11"/>
        <v>9967.4760383386583</v>
      </c>
      <c r="H379" s="134" t="s">
        <v>493</v>
      </c>
      <c r="I379" s="131" t="s">
        <v>195</v>
      </c>
      <c r="J379" s="137" t="s">
        <v>78</v>
      </c>
      <c r="K379" s="136" t="s">
        <v>503</v>
      </c>
      <c r="L379" s="136" t="s">
        <v>510</v>
      </c>
      <c r="M379" s="151" t="s">
        <v>520</v>
      </c>
      <c r="N379" s="131">
        <v>43040</v>
      </c>
      <c r="O379" s="131" t="s">
        <v>554</v>
      </c>
      <c r="P379" s="159" t="s">
        <v>555</v>
      </c>
      <c r="Q379" s="131" t="s">
        <v>1396</v>
      </c>
    </row>
    <row r="380" spans="2:17" ht="12" customHeight="1" x14ac:dyDescent="0.3">
      <c r="B380" s="131" t="s">
        <v>182</v>
      </c>
      <c r="C380" s="256" t="s">
        <v>1176</v>
      </c>
      <c r="D380" s="130">
        <v>9303.6</v>
      </c>
      <c r="E380" s="131">
        <f t="shared" si="10"/>
        <v>9907.9872204472849</v>
      </c>
      <c r="F380" s="132">
        <v>9303.6</v>
      </c>
      <c r="G380" s="133">
        <f t="shared" si="11"/>
        <v>9907.9872204472849</v>
      </c>
      <c r="H380" s="134" t="s">
        <v>493</v>
      </c>
      <c r="I380" s="131" t="s">
        <v>494</v>
      </c>
      <c r="J380" s="137" t="s">
        <v>78</v>
      </c>
      <c r="K380" s="136" t="s">
        <v>503</v>
      </c>
      <c r="L380" s="136" t="s">
        <v>512</v>
      </c>
      <c r="M380" s="151" t="s">
        <v>516</v>
      </c>
      <c r="N380" s="131">
        <v>31182</v>
      </c>
      <c r="O380" s="131" t="s">
        <v>554</v>
      </c>
      <c r="P380" s="159" t="s">
        <v>555</v>
      </c>
      <c r="Q380" s="131" t="s">
        <v>1476</v>
      </c>
    </row>
    <row r="381" spans="2:17" ht="12" customHeight="1" x14ac:dyDescent="0.3">
      <c r="B381" s="131" t="s">
        <v>210</v>
      </c>
      <c r="C381" s="256" t="s">
        <v>1177</v>
      </c>
      <c r="D381" s="130">
        <v>9303.6</v>
      </c>
      <c r="E381" s="131">
        <f t="shared" si="10"/>
        <v>9907.9872204472849</v>
      </c>
      <c r="F381" s="132">
        <v>9303.6</v>
      </c>
      <c r="G381" s="133">
        <f t="shared" si="11"/>
        <v>9907.9872204472849</v>
      </c>
      <c r="H381" s="134" t="s">
        <v>493</v>
      </c>
      <c r="I381" s="131" t="s">
        <v>494</v>
      </c>
      <c r="J381" s="137" t="s">
        <v>78</v>
      </c>
      <c r="K381" s="136" t="s">
        <v>503</v>
      </c>
      <c r="L381" s="136" t="s">
        <v>512</v>
      </c>
      <c r="M381" s="151" t="s">
        <v>516</v>
      </c>
      <c r="N381" s="131">
        <v>31182</v>
      </c>
      <c r="O381" s="131" t="s">
        <v>554</v>
      </c>
      <c r="P381" s="159" t="s">
        <v>555</v>
      </c>
      <c r="Q381" s="131" t="s">
        <v>1476</v>
      </c>
    </row>
    <row r="382" spans="2:17" ht="12" customHeight="1" x14ac:dyDescent="0.3">
      <c r="B382" s="131" t="s">
        <v>184</v>
      </c>
      <c r="C382" s="256" t="s">
        <v>1178</v>
      </c>
      <c r="D382" s="130">
        <v>9292.5</v>
      </c>
      <c r="E382" s="131">
        <f t="shared" si="10"/>
        <v>9896.1661341853032</v>
      </c>
      <c r="F382" s="132">
        <v>9292.5</v>
      </c>
      <c r="G382" s="133">
        <f t="shared" si="11"/>
        <v>9896.1661341853032</v>
      </c>
      <c r="H382" s="134" t="s">
        <v>493</v>
      </c>
      <c r="I382" s="131" t="s">
        <v>494</v>
      </c>
      <c r="J382" s="137" t="s">
        <v>78</v>
      </c>
      <c r="K382" s="136" t="s">
        <v>503</v>
      </c>
      <c r="L382" s="136" t="s">
        <v>512</v>
      </c>
      <c r="M382" s="151" t="s">
        <v>516</v>
      </c>
      <c r="N382" s="131">
        <v>31191</v>
      </c>
      <c r="O382" s="131" t="s">
        <v>554</v>
      </c>
      <c r="P382" s="159" t="s">
        <v>555</v>
      </c>
      <c r="Q382" s="131" t="s">
        <v>1410</v>
      </c>
    </row>
    <row r="383" spans="2:17" ht="12" customHeight="1" x14ac:dyDescent="0.3">
      <c r="B383" s="131" t="s">
        <v>187</v>
      </c>
      <c r="C383" s="256" t="s">
        <v>1179</v>
      </c>
      <c r="D383" s="130">
        <v>9192.1620000000003</v>
      </c>
      <c r="E383" s="131">
        <f t="shared" si="10"/>
        <v>9789.3099041533551</v>
      </c>
      <c r="F383" s="132">
        <v>9192.1620000000003</v>
      </c>
      <c r="G383" s="133">
        <f t="shared" si="11"/>
        <v>9789.3099041533551</v>
      </c>
      <c r="H383" s="134" t="s">
        <v>493</v>
      </c>
      <c r="I383" s="131" t="s">
        <v>494</v>
      </c>
      <c r="J383" s="137" t="s">
        <v>78</v>
      </c>
      <c r="K383" s="136" t="s">
        <v>503</v>
      </c>
      <c r="L383" s="136" t="s">
        <v>512</v>
      </c>
      <c r="M383" s="151" t="s">
        <v>516</v>
      </c>
      <c r="N383" s="131">
        <v>31120</v>
      </c>
      <c r="O383" s="131" t="s">
        <v>554</v>
      </c>
      <c r="P383" s="159" t="s">
        <v>555</v>
      </c>
      <c r="Q383" s="131" t="s">
        <v>1493</v>
      </c>
    </row>
    <row r="384" spans="2:17" ht="12" customHeight="1" x14ac:dyDescent="0.3">
      <c r="B384" s="131" t="s">
        <v>197</v>
      </c>
      <c r="C384" s="256" t="s">
        <v>1180</v>
      </c>
      <c r="D384" s="130">
        <v>8957.6</v>
      </c>
      <c r="E384" s="131">
        <f t="shared" si="10"/>
        <v>9539.5101171459009</v>
      </c>
      <c r="F384" s="132">
        <v>8957.6</v>
      </c>
      <c r="G384" s="133">
        <f t="shared" si="11"/>
        <v>9539.5101171459009</v>
      </c>
      <c r="H384" s="134" t="s">
        <v>493</v>
      </c>
      <c r="I384" s="131" t="s">
        <v>494</v>
      </c>
      <c r="J384" s="137" t="s">
        <v>78</v>
      </c>
      <c r="K384" s="136" t="s">
        <v>503</v>
      </c>
      <c r="L384" s="136" t="s">
        <v>510</v>
      </c>
      <c r="M384" s="151" t="s">
        <v>516</v>
      </c>
      <c r="N384" s="131">
        <v>31161</v>
      </c>
      <c r="O384" s="131" t="s">
        <v>554</v>
      </c>
      <c r="P384" s="159" t="s">
        <v>555</v>
      </c>
      <c r="Q384" s="131" t="s">
        <v>1494</v>
      </c>
    </row>
    <row r="385" spans="2:17" ht="12" customHeight="1" x14ac:dyDescent="0.3">
      <c r="B385" s="131" t="s">
        <v>184</v>
      </c>
      <c r="C385" s="256" t="s">
        <v>1181</v>
      </c>
      <c r="D385" s="130">
        <v>8955.7000000000007</v>
      </c>
      <c r="E385" s="131">
        <f t="shared" si="10"/>
        <v>9537.4866879659221</v>
      </c>
      <c r="F385" s="132">
        <v>8955.7000000000007</v>
      </c>
      <c r="G385" s="133">
        <f t="shared" si="11"/>
        <v>9537.4866879659221</v>
      </c>
      <c r="H385" s="134" t="s">
        <v>493</v>
      </c>
      <c r="I385" s="131" t="s">
        <v>494</v>
      </c>
      <c r="J385" s="137" t="s">
        <v>78</v>
      </c>
      <c r="K385" s="136" t="s">
        <v>503</v>
      </c>
      <c r="L385" s="136" t="s">
        <v>510</v>
      </c>
      <c r="M385" s="151" t="s">
        <v>516</v>
      </c>
      <c r="N385" s="131">
        <v>31120</v>
      </c>
      <c r="O385" s="131" t="s">
        <v>554</v>
      </c>
      <c r="P385" s="159" t="s">
        <v>555</v>
      </c>
      <c r="Q385" s="131" t="s">
        <v>1494</v>
      </c>
    </row>
    <row r="386" spans="2:17" ht="12" customHeight="1" x14ac:dyDescent="0.3">
      <c r="B386" s="131" t="s">
        <v>184</v>
      </c>
      <c r="C386" s="256" t="s">
        <v>1182</v>
      </c>
      <c r="D386" s="130">
        <v>8951.6</v>
      </c>
      <c r="E386" s="131">
        <f t="shared" si="10"/>
        <v>9533.120340788073</v>
      </c>
      <c r="F386" s="132">
        <v>8951.6</v>
      </c>
      <c r="G386" s="133">
        <f t="shared" si="11"/>
        <v>9533.120340788073</v>
      </c>
      <c r="H386" s="134" t="s">
        <v>493</v>
      </c>
      <c r="I386" s="131" t="s">
        <v>494</v>
      </c>
      <c r="J386" s="137" t="s">
        <v>78</v>
      </c>
      <c r="K386" s="136" t="s">
        <v>503</v>
      </c>
      <c r="L386" s="136" t="s">
        <v>510</v>
      </c>
      <c r="M386" s="151" t="s">
        <v>516</v>
      </c>
      <c r="N386" s="131">
        <v>31163</v>
      </c>
      <c r="O386" s="131" t="s">
        <v>554</v>
      </c>
      <c r="P386" s="159" t="s">
        <v>555</v>
      </c>
      <c r="Q386" s="131" t="s">
        <v>1494</v>
      </c>
    </row>
    <row r="387" spans="2:17" ht="12" customHeight="1" x14ac:dyDescent="0.3">
      <c r="B387" s="131" t="s">
        <v>190</v>
      </c>
      <c r="C387" s="256" t="s">
        <v>1183</v>
      </c>
      <c r="D387" s="130">
        <v>8946.2999999999993</v>
      </c>
      <c r="E387" s="131">
        <f t="shared" si="10"/>
        <v>9527.4760383386583</v>
      </c>
      <c r="F387" s="132">
        <v>8946.2999999999993</v>
      </c>
      <c r="G387" s="133">
        <f t="shared" si="11"/>
        <v>9527.4760383386583</v>
      </c>
      <c r="H387" s="134" t="s">
        <v>493</v>
      </c>
      <c r="I387" s="131" t="s">
        <v>494</v>
      </c>
      <c r="J387" s="137" t="s">
        <v>78</v>
      </c>
      <c r="K387" s="136" t="s">
        <v>503</v>
      </c>
      <c r="L387" s="136" t="s">
        <v>510</v>
      </c>
      <c r="M387" s="151" t="s">
        <v>516</v>
      </c>
      <c r="N387" s="131">
        <v>31120</v>
      </c>
      <c r="O387" s="131" t="s">
        <v>554</v>
      </c>
      <c r="P387" s="159" t="s">
        <v>555</v>
      </c>
      <c r="Q387" s="131" t="s">
        <v>1494</v>
      </c>
    </row>
    <row r="388" spans="2:17" ht="12" customHeight="1" x14ac:dyDescent="0.3">
      <c r="B388" s="131" t="s">
        <v>181</v>
      </c>
      <c r="C388" s="256" t="s">
        <v>1184</v>
      </c>
      <c r="D388" s="130">
        <v>8945.4</v>
      </c>
      <c r="E388" s="131">
        <f t="shared" si="10"/>
        <v>9526.5175718849841</v>
      </c>
      <c r="F388" s="132">
        <v>8945.4</v>
      </c>
      <c r="G388" s="133">
        <f t="shared" si="11"/>
        <v>9526.5175718849841</v>
      </c>
      <c r="H388" s="134" t="s">
        <v>493</v>
      </c>
      <c r="I388" s="131" t="s">
        <v>494</v>
      </c>
      <c r="J388" s="137" t="s">
        <v>78</v>
      </c>
      <c r="K388" s="136" t="s">
        <v>503</v>
      </c>
      <c r="L388" s="136" t="s">
        <v>510</v>
      </c>
      <c r="M388" s="151" t="s">
        <v>516</v>
      </c>
      <c r="N388" s="131">
        <v>31120</v>
      </c>
      <c r="O388" s="131" t="s">
        <v>554</v>
      </c>
      <c r="P388" s="159" t="s">
        <v>555</v>
      </c>
      <c r="Q388" s="131" t="s">
        <v>1494</v>
      </c>
    </row>
    <row r="389" spans="2:17" ht="12" customHeight="1" x14ac:dyDescent="0.3">
      <c r="B389" s="131" t="s">
        <v>185</v>
      </c>
      <c r="C389" s="256" t="s">
        <v>1185</v>
      </c>
      <c r="D389" s="130">
        <v>8945.2000000000007</v>
      </c>
      <c r="E389" s="131">
        <f t="shared" si="10"/>
        <v>9526.304579339725</v>
      </c>
      <c r="F389" s="132">
        <v>8945.2000000000007</v>
      </c>
      <c r="G389" s="133">
        <f t="shared" si="11"/>
        <v>9526.304579339725</v>
      </c>
      <c r="H389" s="134" t="s">
        <v>493</v>
      </c>
      <c r="I389" s="131" t="s">
        <v>494</v>
      </c>
      <c r="J389" s="137" t="s">
        <v>78</v>
      </c>
      <c r="K389" s="136" t="s">
        <v>503</v>
      </c>
      <c r="L389" s="136" t="s">
        <v>510</v>
      </c>
      <c r="M389" s="151" t="s">
        <v>516</v>
      </c>
      <c r="N389" s="131">
        <v>31120</v>
      </c>
      <c r="O389" s="131" t="s">
        <v>554</v>
      </c>
      <c r="P389" s="159" t="s">
        <v>555</v>
      </c>
      <c r="Q389" s="131" t="s">
        <v>1494</v>
      </c>
    </row>
    <row r="390" spans="2:17" ht="12" customHeight="1" x14ac:dyDescent="0.3">
      <c r="B390" s="131" t="s">
        <v>172</v>
      </c>
      <c r="C390" s="256" t="s">
        <v>248</v>
      </c>
      <c r="D390" s="130">
        <v>8486</v>
      </c>
      <c r="E390" s="131">
        <f t="shared" si="10"/>
        <v>9037.2736954206612</v>
      </c>
      <c r="F390" s="132">
        <v>8486</v>
      </c>
      <c r="G390" s="133">
        <f t="shared" si="11"/>
        <v>9037.2736954206612</v>
      </c>
      <c r="H390" s="134" t="s">
        <v>493</v>
      </c>
      <c r="I390" s="131" t="s">
        <v>494</v>
      </c>
      <c r="J390" s="137" t="s">
        <v>78</v>
      </c>
      <c r="K390" s="136" t="s">
        <v>503</v>
      </c>
      <c r="L390" s="136" t="s">
        <v>512</v>
      </c>
      <c r="M390" s="151" t="s">
        <v>520</v>
      </c>
      <c r="N390" s="131">
        <v>43040</v>
      </c>
      <c r="O390" s="131" t="s">
        <v>554</v>
      </c>
      <c r="P390" s="159" t="s">
        <v>555</v>
      </c>
      <c r="Q390" s="131" t="s">
        <v>1408</v>
      </c>
    </row>
    <row r="391" spans="2:17" ht="12" customHeight="1" x14ac:dyDescent="0.3">
      <c r="B391" s="131" t="s">
        <v>174</v>
      </c>
      <c r="C391" s="256" t="s">
        <v>1186</v>
      </c>
      <c r="D391" s="130">
        <v>8483.1</v>
      </c>
      <c r="E391" s="131">
        <f t="shared" si="10"/>
        <v>9034.1853035143777</v>
      </c>
      <c r="F391" s="132">
        <v>8483.1</v>
      </c>
      <c r="G391" s="133">
        <f t="shared" si="11"/>
        <v>9034.1853035143777</v>
      </c>
      <c r="H391" s="134" t="s">
        <v>493</v>
      </c>
      <c r="I391" s="131" t="s">
        <v>494</v>
      </c>
      <c r="J391" s="137" t="s">
        <v>78</v>
      </c>
      <c r="K391" s="136" t="s">
        <v>503</v>
      </c>
      <c r="L391" s="136" t="s">
        <v>511</v>
      </c>
      <c r="M391" s="151" t="s">
        <v>528</v>
      </c>
      <c r="N391" s="131">
        <v>15110</v>
      </c>
      <c r="O391" s="131" t="s">
        <v>554</v>
      </c>
      <c r="P391" s="159" t="s">
        <v>555</v>
      </c>
      <c r="Q391" s="131" t="s">
        <v>1484</v>
      </c>
    </row>
    <row r="392" spans="2:17" ht="12" customHeight="1" x14ac:dyDescent="0.3">
      <c r="B392" s="131" t="s">
        <v>204</v>
      </c>
      <c r="C392" s="256" t="s">
        <v>1187</v>
      </c>
      <c r="D392" s="130">
        <v>8342.402</v>
      </c>
      <c r="E392" s="131">
        <f t="shared" si="10"/>
        <v>8884.3471778487765</v>
      </c>
      <c r="F392" s="132">
        <v>8342.402</v>
      </c>
      <c r="G392" s="133">
        <f t="shared" si="11"/>
        <v>8884.3471778487765</v>
      </c>
      <c r="H392" s="134" t="s">
        <v>493</v>
      </c>
      <c r="I392" s="131" t="s">
        <v>494</v>
      </c>
      <c r="J392" s="137" t="s">
        <v>78</v>
      </c>
      <c r="K392" s="136" t="s">
        <v>503</v>
      </c>
      <c r="L392" s="136" t="s">
        <v>512</v>
      </c>
      <c r="M392" s="151" t="s">
        <v>516</v>
      </c>
      <c r="N392" s="131">
        <v>31120</v>
      </c>
      <c r="O392" s="131" t="s">
        <v>554</v>
      </c>
      <c r="P392" s="159" t="s">
        <v>555</v>
      </c>
      <c r="Q392" s="131" t="s">
        <v>1495</v>
      </c>
    </row>
    <row r="393" spans="2:17" ht="12" customHeight="1" x14ac:dyDescent="0.3">
      <c r="B393" s="131" t="s">
        <v>885</v>
      </c>
      <c r="C393" s="256" t="s">
        <v>1188</v>
      </c>
      <c r="D393" s="130">
        <v>8189.2030000000004</v>
      </c>
      <c r="E393" s="131">
        <f t="shared" si="10"/>
        <v>8721.1959531416414</v>
      </c>
      <c r="F393" s="132">
        <v>8189.2030000000004</v>
      </c>
      <c r="G393" s="133">
        <f t="shared" si="11"/>
        <v>8721.1959531416414</v>
      </c>
      <c r="H393" s="134" t="s">
        <v>493</v>
      </c>
      <c r="I393" s="131" t="s">
        <v>494</v>
      </c>
      <c r="J393" s="137" t="s">
        <v>78</v>
      </c>
      <c r="K393" s="136" t="s">
        <v>503</v>
      </c>
      <c r="L393" s="136" t="s">
        <v>512</v>
      </c>
      <c r="M393" s="151" t="s">
        <v>516</v>
      </c>
      <c r="N393" s="131">
        <v>31120</v>
      </c>
      <c r="O393" s="131" t="s">
        <v>554</v>
      </c>
      <c r="P393" s="159" t="s">
        <v>555</v>
      </c>
      <c r="Q393" s="131" t="s">
        <v>1496</v>
      </c>
    </row>
    <row r="394" spans="2:17" ht="12" customHeight="1" x14ac:dyDescent="0.3">
      <c r="B394" s="131" t="s">
        <v>177</v>
      </c>
      <c r="C394" s="256" t="s">
        <v>1189</v>
      </c>
      <c r="D394" s="130">
        <v>8083.2835000000014</v>
      </c>
      <c r="E394" s="131">
        <f t="shared" si="10"/>
        <v>8608.3956336528245</v>
      </c>
      <c r="F394" s="132">
        <v>8083.2835000000014</v>
      </c>
      <c r="G394" s="133">
        <f t="shared" si="11"/>
        <v>8608.3956336528245</v>
      </c>
      <c r="H394" s="134" t="s">
        <v>493</v>
      </c>
      <c r="I394" s="131" t="s">
        <v>494</v>
      </c>
      <c r="J394" s="137" t="s">
        <v>78</v>
      </c>
      <c r="K394" s="136" t="s">
        <v>503</v>
      </c>
      <c r="L394" s="136" t="s">
        <v>512</v>
      </c>
      <c r="M394" s="151" t="s">
        <v>516</v>
      </c>
      <c r="N394" s="131">
        <v>31161</v>
      </c>
      <c r="O394" s="131" t="s">
        <v>554</v>
      </c>
      <c r="P394" s="159" t="s">
        <v>555</v>
      </c>
      <c r="Q394" s="131" t="s">
        <v>1497</v>
      </c>
    </row>
    <row r="395" spans="2:17" ht="12" customHeight="1" x14ac:dyDescent="0.3">
      <c r="B395" s="131" t="s">
        <v>181</v>
      </c>
      <c r="C395" s="256" t="s">
        <v>1190</v>
      </c>
      <c r="D395" s="130">
        <v>7997.3125</v>
      </c>
      <c r="E395" s="131">
        <f t="shared" ref="E395:E458" si="12">D395/0.939</f>
        <v>8516.8397231096915</v>
      </c>
      <c r="F395" s="132">
        <v>7997.3125</v>
      </c>
      <c r="G395" s="133">
        <f t="shared" ref="G395:G458" si="13">F395/0.939</f>
        <v>8516.8397231096915</v>
      </c>
      <c r="H395" s="134" t="s">
        <v>493</v>
      </c>
      <c r="I395" s="131" t="s">
        <v>494</v>
      </c>
      <c r="J395" s="137" t="s">
        <v>78</v>
      </c>
      <c r="K395" s="136" t="s">
        <v>503</v>
      </c>
      <c r="L395" s="136" t="s">
        <v>512</v>
      </c>
      <c r="M395" s="151" t="s">
        <v>528</v>
      </c>
      <c r="N395" s="131">
        <v>15150</v>
      </c>
      <c r="O395" s="131" t="s">
        <v>554</v>
      </c>
      <c r="P395" s="159" t="s">
        <v>555</v>
      </c>
      <c r="Q395" s="131" t="s">
        <v>1498</v>
      </c>
    </row>
    <row r="396" spans="2:17" ht="12" customHeight="1" x14ac:dyDescent="0.3">
      <c r="B396" s="131" t="s">
        <v>195</v>
      </c>
      <c r="C396" s="256" t="s">
        <v>1191</v>
      </c>
      <c r="D396" s="130">
        <v>7870.91</v>
      </c>
      <c r="E396" s="131">
        <f t="shared" si="12"/>
        <v>8382.225772097976</v>
      </c>
      <c r="F396" s="132">
        <v>7870.91</v>
      </c>
      <c r="G396" s="133">
        <f t="shared" si="13"/>
        <v>8382.225772097976</v>
      </c>
      <c r="H396" s="134" t="s">
        <v>493</v>
      </c>
      <c r="I396" s="131" t="s">
        <v>195</v>
      </c>
      <c r="J396" s="137" t="s">
        <v>78</v>
      </c>
      <c r="K396" s="136" t="s">
        <v>503</v>
      </c>
      <c r="L396" s="136" t="s">
        <v>512</v>
      </c>
      <c r="M396" s="151" t="s">
        <v>516</v>
      </c>
      <c r="N396" s="131">
        <v>31120</v>
      </c>
      <c r="O396" s="131" t="s">
        <v>554</v>
      </c>
      <c r="P396" s="159" t="s">
        <v>555</v>
      </c>
      <c r="Q396" s="131" t="s">
        <v>1493</v>
      </c>
    </row>
    <row r="397" spans="2:17" ht="12" customHeight="1" x14ac:dyDescent="0.3">
      <c r="B397" s="131" t="s">
        <v>199</v>
      </c>
      <c r="C397" s="256" t="s">
        <v>1192</v>
      </c>
      <c r="D397" s="130">
        <v>7761.4945000000007</v>
      </c>
      <c r="E397" s="131">
        <f t="shared" si="12"/>
        <v>8265.702342917999</v>
      </c>
      <c r="F397" s="132">
        <v>7761.4945000000007</v>
      </c>
      <c r="G397" s="133">
        <f t="shared" si="13"/>
        <v>8265.702342917999</v>
      </c>
      <c r="H397" s="134" t="s">
        <v>493</v>
      </c>
      <c r="I397" s="131" t="s">
        <v>494</v>
      </c>
      <c r="J397" s="137" t="s">
        <v>78</v>
      </c>
      <c r="K397" s="136" t="s">
        <v>503</v>
      </c>
      <c r="L397" s="136" t="s">
        <v>512</v>
      </c>
      <c r="M397" s="151" t="s">
        <v>528</v>
      </c>
      <c r="N397" s="131">
        <v>15180</v>
      </c>
      <c r="O397" s="131" t="s">
        <v>554</v>
      </c>
      <c r="P397" s="159" t="s">
        <v>555</v>
      </c>
      <c r="Q397" s="131" t="s">
        <v>1487</v>
      </c>
    </row>
    <row r="398" spans="2:17" ht="12" customHeight="1" x14ac:dyDescent="0.3">
      <c r="B398" s="131" t="s">
        <v>184</v>
      </c>
      <c r="C398" s="256" t="s">
        <v>1010</v>
      </c>
      <c r="D398" s="130">
        <v>7708.0059999999994</v>
      </c>
      <c r="E398" s="131">
        <f t="shared" si="12"/>
        <v>8208.7390841320557</v>
      </c>
      <c r="F398" s="132">
        <v>7708.0059999999994</v>
      </c>
      <c r="G398" s="133">
        <f t="shared" si="13"/>
        <v>8208.7390841320557</v>
      </c>
      <c r="H398" s="134" t="s">
        <v>493</v>
      </c>
      <c r="I398" s="131" t="s">
        <v>494</v>
      </c>
      <c r="J398" s="137" t="s">
        <v>78</v>
      </c>
      <c r="K398" s="136" t="s">
        <v>503</v>
      </c>
      <c r="L398" s="136" t="s">
        <v>512</v>
      </c>
      <c r="M398" s="151" t="s">
        <v>522</v>
      </c>
      <c r="N398" s="131">
        <v>12220</v>
      </c>
      <c r="O398" s="131" t="s">
        <v>554</v>
      </c>
      <c r="P398" s="159" t="s">
        <v>555</v>
      </c>
      <c r="Q398" s="131" t="s">
        <v>1482</v>
      </c>
    </row>
    <row r="399" spans="2:17" ht="12" customHeight="1" x14ac:dyDescent="0.3">
      <c r="B399" s="131" t="s">
        <v>886</v>
      </c>
      <c r="C399" s="256" t="s">
        <v>1193</v>
      </c>
      <c r="D399" s="130">
        <v>7684.6525000000001</v>
      </c>
      <c r="E399" s="131">
        <f t="shared" si="12"/>
        <v>8183.8684771033022</v>
      </c>
      <c r="F399" s="132">
        <v>7684.6525000000001</v>
      </c>
      <c r="G399" s="133">
        <f t="shared" si="13"/>
        <v>8183.8684771033022</v>
      </c>
      <c r="H399" s="134" t="s">
        <v>493</v>
      </c>
      <c r="I399" s="131" t="s">
        <v>494</v>
      </c>
      <c r="J399" s="137" t="s">
        <v>78</v>
      </c>
      <c r="K399" s="136" t="s">
        <v>503</v>
      </c>
      <c r="L399" s="136" t="s">
        <v>512</v>
      </c>
      <c r="M399" s="151" t="s">
        <v>516</v>
      </c>
      <c r="N399" s="131">
        <v>31120</v>
      </c>
      <c r="O399" s="131" t="s">
        <v>554</v>
      </c>
      <c r="P399" s="159" t="s">
        <v>555</v>
      </c>
      <c r="Q399" s="131" t="s">
        <v>1496</v>
      </c>
    </row>
    <row r="400" spans="2:17" ht="12" customHeight="1" x14ac:dyDescent="0.3">
      <c r="B400" s="131" t="s">
        <v>176</v>
      </c>
      <c r="C400" s="256" t="s">
        <v>1194</v>
      </c>
      <c r="D400" s="130">
        <v>7513.9</v>
      </c>
      <c r="E400" s="131">
        <f t="shared" si="12"/>
        <v>8002.0234291799788</v>
      </c>
      <c r="F400" s="132">
        <v>7513.9</v>
      </c>
      <c r="G400" s="133">
        <f t="shared" si="13"/>
        <v>8002.0234291799788</v>
      </c>
      <c r="H400" s="134" t="s">
        <v>493</v>
      </c>
      <c r="I400" s="131" t="s">
        <v>494</v>
      </c>
      <c r="J400" s="137" t="s">
        <v>78</v>
      </c>
      <c r="K400" s="136" t="s">
        <v>503</v>
      </c>
      <c r="L400" s="136" t="s">
        <v>512</v>
      </c>
      <c r="M400" s="151" t="s">
        <v>524</v>
      </c>
      <c r="N400" s="131">
        <v>43030</v>
      </c>
      <c r="O400" s="131" t="s">
        <v>554</v>
      </c>
      <c r="P400" s="159" t="s">
        <v>555</v>
      </c>
      <c r="Q400" s="131" t="s">
        <v>1494</v>
      </c>
    </row>
    <row r="401" spans="2:17" ht="12" customHeight="1" x14ac:dyDescent="0.3">
      <c r="B401" s="131" t="s">
        <v>195</v>
      </c>
      <c r="C401" s="256" t="s">
        <v>358</v>
      </c>
      <c r="D401" s="130">
        <v>6811.1429999999991</v>
      </c>
      <c r="E401" s="131">
        <f t="shared" si="12"/>
        <v>7253.6134185303508</v>
      </c>
      <c r="F401" s="132">
        <v>6811.1429999999991</v>
      </c>
      <c r="G401" s="133">
        <f t="shared" si="13"/>
        <v>7253.6134185303508</v>
      </c>
      <c r="H401" s="134" t="s">
        <v>493</v>
      </c>
      <c r="I401" s="131" t="s">
        <v>195</v>
      </c>
      <c r="J401" s="137" t="s">
        <v>78</v>
      </c>
      <c r="K401" s="136" t="s">
        <v>503</v>
      </c>
      <c r="L401" s="136" t="s">
        <v>512</v>
      </c>
      <c r="M401" s="151" t="s">
        <v>516</v>
      </c>
      <c r="N401" s="131">
        <v>31191</v>
      </c>
      <c r="O401" s="131" t="s">
        <v>554</v>
      </c>
      <c r="P401" s="159" t="s">
        <v>555</v>
      </c>
      <c r="Q401" s="131" t="s">
        <v>1499</v>
      </c>
    </row>
    <row r="402" spans="2:17" ht="12" customHeight="1" x14ac:dyDescent="0.3">
      <c r="B402" s="131" t="s">
        <v>177</v>
      </c>
      <c r="C402" s="256" t="s">
        <v>1195</v>
      </c>
      <c r="D402" s="130">
        <v>6764</v>
      </c>
      <c r="E402" s="131">
        <f t="shared" si="12"/>
        <v>7203.4078807241749</v>
      </c>
      <c r="F402" s="132">
        <v>6764</v>
      </c>
      <c r="G402" s="133">
        <f t="shared" si="13"/>
        <v>7203.4078807241749</v>
      </c>
      <c r="H402" s="134" t="s">
        <v>493</v>
      </c>
      <c r="I402" s="131" t="s">
        <v>494</v>
      </c>
      <c r="J402" s="137" t="s">
        <v>78</v>
      </c>
      <c r="K402" s="136" t="s">
        <v>503</v>
      </c>
      <c r="L402" s="136" t="s">
        <v>510</v>
      </c>
      <c r="M402" s="151" t="s">
        <v>528</v>
      </c>
      <c r="N402" s="131">
        <v>15110</v>
      </c>
      <c r="O402" s="131" t="s">
        <v>554</v>
      </c>
      <c r="P402" s="159" t="s">
        <v>555</v>
      </c>
      <c r="Q402" s="131" t="s">
        <v>1484</v>
      </c>
    </row>
    <row r="403" spans="2:17" ht="12" customHeight="1" x14ac:dyDescent="0.3">
      <c r="B403" s="131" t="s">
        <v>191</v>
      </c>
      <c r="C403" s="256" t="s">
        <v>1196</v>
      </c>
      <c r="D403" s="130">
        <v>6752.2</v>
      </c>
      <c r="E403" s="131">
        <f t="shared" si="12"/>
        <v>7190.8413205537809</v>
      </c>
      <c r="F403" s="132">
        <v>6752.2</v>
      </c>
      <c r="G403" s="133">
        <f t="shared" si="13"/>
        <v>7190.8413205537809</v>
      </c>
      <c r="H403" s="134" t="s">
        <v>493</v>
      </c>
      <c r="I403" s="131" t="s">
        <v>494</v>
      </c>
      <c r="J403" s="137" t="s">
        <v>78</v>
      </c>
      <c r="K403" s="136" t="s">
        <v>503</v>
      </c>
      <c r="L403" s="136" t="s">
        <v>512</v>
      </c>
      <c r="M403" s="151" t="s">
        <v>516</v>
      </c>
      <c r="N403" s="131">
        <v>31182</v>
      </c>
      <c r="O403" s="131" t="s">
        <v>554</v>
      </c>
      <c r="P403" s="159" t="s">
        <v>555</v>
      </c>
      <c r="Q403" s="131" t="s">
        <v>1485</v>
      </c>
    </row>
    <row r="404" spans="2:17" ht="12" customHeight="1" x14ac:dyDescent="0.3">
      <c r="B404" s="131" t="s">
        <v>184</v>
      </c>
      <c r="C404" s="256" t="s">
        <v>1197</v>
      </c>
      <c r="D404" s="130">
        <v>6748</v>
      </c>
      <c r="E404" s="131">
        <f t="shared" si="12"/>
        <v>7186.3684771033022</v>
      </c>
      <c r="F404" s="132">
        <v>6748</v>
      </c>
      <c r="G404" s="133">
        <f t="shared" si="13"/>
        <v>7186.3684771033022</v>
      </c>
      <c r="H404" s="134" t="s">
        <v>493</v>
      </c>
      <c r="I404" s="131" t="s">
        <v>494</v>
      </c>
      <c r="J404" s="137" t="s">
        <v>78</v>
      </c>
      <c r="K404" s="136" t="s">
        <v>503</v>
      </c>
      <c r="L404" s="136" t="s">
        <v>512</v>
      </c>
      <c r="M404" s="151" t="s">
        <v>516</v>
      </c>
      <c r="N404" s="131">
        <v>31182</v>
      </c>
      <c r="O404" s="131" t="s">
        <v>554</v>
      </c>
      <c r="P404" s="159" t="s">
        <v>555</v>
      </c>
      <c r="Q404" s="131" t="s">
        <v>1485</v>
      </c>
    </row>
    <row r="405" spans="2:17" ht="12" customHeight="1" x14ac:dyDescent="0.3">
      <c r="B405" s="131" t="s">
        <v>177</v>
      </c>
      <c r="C405" s="256" t="s">
        <v>1198</v>
      </c>
      <c r="D405" s="130">
        <v>6747.2</v>
      </c>
      <c r="E405" s="131">
        <f t="shared" si="12"/>
        <v>7185.5165069222576</v>
      </c>
      <c r="F405" s="132">
        <v>6747.2</v>
      </c>
      <c r="G405" s="133">
        <f t="shared" si="13"/>
        <v>7185.5165069222576</v>
      </c>
      <c r="H405" s="134" t="s">
        <v>493</v>
      </c>
      <c r="I405" s="131" t="s">
        <v>494</v>
      </c>
      <c r="J405" s="137" t="s">
        <v>78</v>
      </c>
      <c r="K405" s="136" t="s">
        <v>503</v>
      </c>
      <c r="L405" s="136" t="s">
        <v>512</v>
      </c>
      <c r="M405" s="151" t="s">
        <v>516</v>
      </c>
      <c r="N405" s="131">
        <v>31182</v>
      </c>
      <c r="O405" s="131" t="s">
        <v>554</v>
      </c>
      <c r="P405" s="159" t="s">
        <v>555</v>
      </c>
      <c r="Q405" s="131" t="s">
        <v>1485</v>
      </c>
    </row>
    <row r="406" spans="2:17" ht="12" customHeight="1" x14ac:dyDescent="0.3">
      <c r="B406" s="131" t="s">
        <v>194</v>
      </c>
      <c r="C406" s="256" t="s">
        <v>1199</v>
      </c>
      <c r="D406" s="130">
        <v>6738.6</v>
      </c>
      <c r="E406" s="131">
        <f t="shared" si="12"/>
        <v>7176.3578274760393</v>
      </c>
      <c r="F406" s="132">
        <v>6738.6</v>
      </c>
      <c r="G406" s="133">
        <f t="shared" si="13"/>
        <v>7176.3578274760393</v>
      </c>
      <c r="H406" s="134" t="s">
        <v>493</v>
      </c>
      <c r="I406" s="131" t="s">
        <v>494</v>
      </c>
      <c r="J406" s="137" t="s">
        <v>78</v>
      </c>
      <c r="K406" s="136" t="s">
        <v>503</v>
      </c>
      <c r="L406" s="136" t="s">
        <v>512</v>
      </c>
      <c r="M406" s="151" t="s">
        <v>516</v>
      </c>
      <c r="N406" s="131">
        <v>31182</v>
      </c>
      <c r="O406" s="131" t="s">
        <v>554</v>
      </c>
      <c r="P406" s="159" t="s">
        <v>555</v>
      </c>
      <c r="Q406" s="131" t="s">
        <v>1485</v>
      </c>
    </row>
    <row r="407" spans="2:17" ht="12" customHeight="1" x14ac:dyDescent="0.3">
      <c r="B407" s="131" t="s">
        <v>190</v>
      </c>
      <c r="C407" s="256" t="s">
        <v>1200</v>
      </c>
      <c r="D407" s="130">
        <v>6728.6</v>
      </c>
      <c r="E407" s="131">
        <f t="shared" si="12"/>
        <v>7165.7082002129937</v>
      </c>
      <c r="F407" s="132">
        <v>6728.6</v>
      </c>
      <c r="G407" s="133">
        <f t="shared" si="13"/>
        <v>7165.7082002129937</v>
      </c>
      <c r="H407" s="134" t="s">
        <v>493</v>
      </c>
      <c r="I407" s="131" t="s">
        <v>494</v>
      </c>
      <c r="J407" s="137" t="s">
        <v>78</v>
      </c>
      <c r="K407" s="136" t="s">
        <v>503</v>
      </c>
      <c r="L407" s="136" t="s">
        <v>512</v>
      </c>
      <c r="M407" s="151" t="s">
        <v>516</v>
      </c>
      <c r="N407" s="131">
        <v>31192</v>
      </c>
      <c r="O407" s="131" t="s">
        <v>554</v>
      </c>
      <c r="P407" s="159" t="s">
        <v>555</v>
      </c>
      <c r="Q407" s="131" t="s">
        <v>1485</v>
      </c>
    </row>
    <row r="408" spans="2:17" ht="12" customHeight="1" x14ac:dyDescent="0.3">
      <c r="B408" s="131" t="s">
        <v>177</v>
      </c>
      <c r="C408" s="256" t="s">
        <v>282</v>
      </c>
      <c r="D408" s="130">
        <v>6338</v>
      </c>
      <c r="E408" s="131">
        <f t="shared" si="12"/>
        <v>6749.7337593184238</v>
      </c>
      <c r="F408" s="132">
        <v>6338</v>
      </c>
      <c r="G408" s="133">
        <f t="shared" si="13"/>
        <v>6749.7337593184238</v>
      </c>
      <c r="H408" s="134" t="s">
        <v>493</v>
      </c>
      <c r="I408" s="131" t="s">
        <v>494</v>
      </c>
      <c r="J408" s="137" t="s">
        <v>78</v>
      </c>
      <c r="K408" s="136" t="s">
        <v>503</v>
      </c>
      <c r="L408" s="136" t="s">
        <v>511</v>
      </c>
      <c r="M408" s="151" t="s">
        <v>851</v>
      </c>
      <c r="N408" s="131">
        <v>23210</v>
      </c>
      <c r="O408" s="131" t="s">
        <v>554</v>
      </c>
      <c r="P408" s="159" t="s">
        <v>555</v>
      </c>
      <c r="Q408" s="131" t="s">
        <v>1441</v>
      </c>
    </row>
    <row r="409" spans="2:17" ht="12" customHeight="1" x14ac:dyDescent="0.3">
      <c r="B409" s="131" t="s">
        <v>190</v>
      </c>
      <c r="C409" s="256" t="s">
        <v>1201</v>
      </c>
      <c r="D409" s="130">
        <v>5970.8</v>
      </c>
      <c r="E409" s="131">
        <f t="shared" si="12"/>
        <v>6358.679446219383</v>
      </c>
      <c r="F409" s="132">
        <v>5970.8</v>
      </c>
      <c r="G409" s="133">
        <f t="shared" si="13"/>
        <v>6358.679446219383</v>
      </c>
      <c r="H409" s="134" t="s">
        <v>493</v>
      </c>
      <c r="I409" s="131" t="s">
        <v>494</v>
      </c>
      <c r="J409" s="137" t="s">
        <v>78</v>
      </c>
      <c r="K409" s="136" t="s">
        <v>503</v>
      </c>
      <c r="L409" s="136" t="s">
        <v>512</v>
      </c>
      <c r="M409" s="151" t="s">
        <v>516</v>
      </c>
      <c r="N409" s="131">
        <v>31182</v>
      </c>
      <c r="O409" s="131" t="s">
        <v>554</v>
      </c>
      <c r="P409" s="159" t="s">
        <v>555</v>
      </c>
      <c r="Q409" s="131" t="s">
        <v>1485</v>
      </c>
    </row>
    <row r="410" spans="2:17" ht="12" customHeight="1" x14ac:dyDescent="0.3">
      <c r="B410" s="131" t="s">
        <v>172</v>
      </c>
      <c r="C410" s="256" t="s">
        <v>1817</v>
      </c>
      <c r="D410" s="130">
        <v>5247.2939999999999</v>
      </c>
      <c r="E410" s="131">
        <f t="shared" si="12"/>
        <v>5588.1725239616617</v>
      </c>
      <c r="F410" s="132">
        <v>5247.2939999999999</v>
      </c>
      <c r="G410" s="133">
        <f t="shared" si="13"/>
        <v>5588.1725239616617</v>
      </c>
      <c r="H410" s="134" t="s">
        <v>493</v>
      </c>
      <c r="I410" s="131" t="s">
        <v>494</v>
      </c>
      <c r="J410" s="137" t="s">
        <v>78</v>
      </c>
      <c r="K410" s="136" t="s">
        <v>503</v>
      </c>
      <c r="L410" s="136" t="s">
        <v>512</v>
      </c>
      <c r="M410" s="151" t="s">
        <v>1294</v>
      </c>
      <c r="N410" s="131">
        <v>73010</v>
      </c>
      <c r="O410" s="131" t="s">
        <v>554</v>
      </c>
      <c r="P410" s="159" t="s">
        <v>555</v>
      </c>
      <c r="Q410" s="131" t="s">
        <v>1500</v>
      </c>
    </row>
    <row r="411" spans="2:17" ht="12" customHeight="1" x14ac:dyDescent="0.3">
      <c r="B411" s="131" t="s">
        <v>195</v>
      </c>
      <c r="C411" s="256" t="s">
        <v>1202</v>
      </c>
      <c r="D411" s="130">
        <v>4917.1790000000001</v>
      </c>
      <c r="E411" s="131">
        <f t="shared" si="12"/>
        <v>5236.6123535676252</v>
      </c>
      <c r="F411" s="132">
        <v>4917.1790000000001</v>
      </c>
      <c r="G411" s="133">
        <f t="shared" si="13"/>
        <v>5236.6123535676252</v>
      </c>
      <c r="H411" s="134" t="s">
        <v>493</v>
      </c>
      <c r="I411" s="131" t="s">
        <v>195</v>
      </c>
      <c r="J411" s="137" t="s">
        <v>78</v>
      </c>
      <c r="K411" s="136" t="s">
        <v>503</v>
      </c>
      <c r="L411" s="136" t="s">
        <v>510</v>
      </c>
      <c r="M411" s="151" t="s">
        <v>517</v>
      </c>
      <c r="N411" s="131">
        <v>11230</v>
      </c>
      <c r="O411" s="131" t="s">
        <v>554</v>
      </c>
      <c r="P411" s="159" t="s">
        <v>555</v>
      </c>
      <c r="Q411" s="131" t="s">
        <v>1501</v>
      </c>
    </row>
    <row r="412" spans="2:17" ht="12" customHeight="1" x14ac:dyDescent="0.3">
      <c r="B412" s="131" t="s">
        <v>177</v>
      </c>
      <c r="C412" s="256" t="s">
        <v>1203</v>
      </c>
      <c r="D412" s="130">
        <v>4722.1004999999996</v>
      </c>
      <c r="E412" s="131">
        <f t="shared" si="12"/>
        <v>5028.8610223642172</v>
      </c>
      <c r="F412" s="132">
        <v>4722.1004999999996</v>
      </c>
      <c r="G412" s="133">
        <f t="shared" si="13"/>
        <v>5028.8610223642172</v>
      </c>
      <c r="H412" s="134" t="s">
        <v>493</v>
      </c>
      <c r="I412" s="131" t="s">
        <v>494</v>
      </c>
      <c r="J412" s="137" t="s">
        <v>78</v>
      </c>
      <c r="K412" s="136" t="s">
        <v>503</v>
      </c>
      <c r="L412" s="136" t="s">
        <v>512</v>
      </c>
      <c r="M412" s="151" t="s">
        <v>528</v>
      </c>
      <c r="N412" s="131">
        <v>15150</v>
      </c>
      <c r="O412" s="131" t="s">
        <v>554</v>
      </c>
      <c r="P412" s="159" t="s">
        <v>555</v>
      </c>
      <c r="Q412" s="131" t="s">
        <v>1502</v>
      </c>
    </row>
    <row r="413" spans="2:17" ht="12" customHeight="1" x14ac:dyDescent="0.3">
      <c r="B413" s="131" t="s">
        <v>196</v>
      </c>
      <c r="C413" s="256" t="s">
        <v>1204</v>
      </c>
      <c r="D413" s="130">
        <v>4499.5059999999994</v>
      </c>
      <c r="E413" s="131">
        <f t="shared" si="12"/>
        <v>4791.8061767838126</v>
      </c>
      <c r="F413" s="132">
        <v>4499.5059999999994</v>
      </c>
      <c r="G413" s="133">
        <f t="shared" si="13"/>
        <v>4791.8061767838126</v>
      </c>
      <c r="H413" s="134" t="s">
        <v>493</v>
      </c>
      <c r="I413" s="131" t="s">
        <v>494</v>
      </c>
      <c r="J413" s="137" t="s">
        <v>78</v>
      </c>
      <c r="K413" s="136" t="s">
        <v>503</v>
      </c>
      <c r="L413" s="136" t="s">
        <v>512</v>
      </c>
      <c r="M413" s="151" t="s">
        <v>516</v>
      </c>
      <c r="N413" s="131">
        <v>31194</v>
      </c>
      <c r="O413" s="131" t="s">
        <v>554</v>
      </c>
      <c r="P413" s="159" t="s">
        <v>555</v>
      </c>
      <c r="Q413" s="131" t="s">
        <v>1493</v>
      </c>
    </row>
    <row r="414" spans="2:17" ht="12" customHeight="1" x14ac:dyDescent="0.3">
      <c r="B414" s="131" t="s">
        <v>206</v>
      </c>
      <c r="C414" s="256" t="s">
        <v>1205</v>
      </c>
      <c r="D414" s="130">
        <v>4101</v>
      </c>
      <c r="E414" s="131">
        <f t="shared" si="12"/>
        <v>4367.4121405750802</v>
      </c>
      <c r="F414" s="132">
        <v>4101</v>
      </c>
      <c r="G414" s="133">
        <f t="shared" si="13"/>
        <v>4367.4121405750802</v>
      </c>
      <c r="H414" s="134" t="s">
        <v>493</v>
      </c>
      <c r="I414" s="131" t="s">
        <v>494</v>
      </c>
      <c r="J414" s="137" t="s">
        <v>78</v>
      </c>
      <c r="K414" s="136" t="s">
        <v>503</v>
      </c>
      <c r="L414" s="136" t="s">
        <v>512</v>
      </c>
      <c r="M414" s="151" t="s">
        <v>516</v>
      </c>
      <c r="N414" s="131">
        <v>31191</v>
      </c>
      <c r="O414" s="131" t="s">
        <v>554</v>
      </c>
      <c r="P414" s="159" t="s">
        <v>555</v>
      </c>
      <c r="Q414" s="131" t="s">
        <v>1503</v>
      </c>
    </row>
    <row r="415" spans="2:17" ht="12" customHeight="1" x14ac:dyDescent="0.3">
      <c r="B415" s="131" t="s">
        <v>198</v>
      </c>
      <c r="C415" s="256" t="s">
        <v>1206</v>
      </c>
      <c r="D415" s="130">
        <v>3861.3019999999997</v>
      </c>
      <c r="E415" s="131">
        <f t="shared" si="12"/>
        <v>4112.1427050053244</v>
      </c>
      <c r="F415" s="132">
        <v>3861.3019999999997</v>
      </c>
      <c r="G415" s="133">
        <f t="shared" si="13"/>
        <v>4112.1427050053244</v>
      </c>
      <c r="H415" s="134" t="s">
        <v>493</v>
      </c>
      <c r="I415" s="131" t="s">
        <v>494</v>
      </c>
      <c r="J415" s="137" t="s">
        <v>78</v>
      </c>
      <c r="K415" s="136" t="s">
        <v>503</v>
      </c>
      <c r="L415" s="136" t="s">
        <v>512</v>
      </c>
      <c r="M415" s="151" t="s">
        <v>516</v>
      </c>
      <c r="N415" s="131">
        <v>31194</v>
      </c>
      <c r="O415" s="131" t="s">
        <v>554</v>
      </c>
      <c r="P415" s="159" t="s">
        <v>555</v>
      </c>
      <c r="Q415" s="131" t="s">
        <v>1504</v>
      </c>
    </row>
    <row r="416" spans="2:17" ht="12" customHeight="1" x14ac:dyDescent="0.3">
      <c r="B416" s="131" t="s">
        <v>185</v>
      </c>
      <c r="C416" s="256" t="s">
        <v>276</v>
      </c>
      <c r="D416" s="130">
        <v>3711.9</v>
      </c>
      <c r="E416" s="131">
        <f t="shared" si="12"/>
        <v>3953.0351437699683</v>
      </c>
      <c r="F416" s="132">
        <v>3711.9</v>
      </c>
      <c r="G416" s="133">
        <f t="shared" si="13"/>
        <v>3953.0351437699683</v>
      </c>
      <c r="H416" s="134" t="s">
        <v>493</v>
      </c>
      <c r="I416" s="131" t="s">
        <v>494</v>
      </c>
      <c r="J416" s="137" t="s">
        <v>78</v>
      </c>
      <c r="K416" s="136" t="s">
        <v>503</v>
      </c>
      <c r="L416" s="136" t="s">
        <v>512</v>
      </c>
      <c r="M416" s="151" t="s">
        <v>524</v>
      </c>
      <c r="N416" s="131">
        <v>43010</v>
      </c>
      <c r="O416" s="131" t="s">
        <v>554</v>
      </c>
      <c r="P416" s="159" t="s">
        <v>555</v>
      </c>
      <c r="Q416" s="131" t="s">
        <v>1410</v>
      </c>
    </row>
    <row r="417" spans="2:17" ht="12" customHeight="1" x14ac:dyDescent="0.3">
      <c r="B417" s="131" t="s">
        <v>175</v>
      </c>
      <c r="C417" s="256" t="s">
        <v>1207</v>
      </c>
      <c r="D417" s="130">
        <v>3367.4</v>
      </c>
      <c r="E417" s="131">
        <f t="shared" si="12"/>
        <v>3586.1554845580408</v>
      </c>
      <c r="F417" s="132">
        <v>3367.4</v>
      </c>
      <c r="G417" s="133">
        <f t="shared" si="13"/>
        <v>3586.1554845580408</v>
      </c>
      <c r="H417" s="134" t="s">
        <v>493</v>
      </c>
      <c r="I417" s="131" t="s">
        <v>494</v>
      </c>
      <c r="J417" s="137" t="s">
        <v>78</v>
      </c>
      <c r="K417" s="136" t="s">
        <v>503</v>
      </c>
      <c r="L417" s="136" t="s">
        <v>512</v>
      </c>
      <c r="M417" s="151" t="s">
        <v>520</v>
      </c>
      <c r="N417" s="131">
        <v>43040</v>
      </c>
      <c r="O417" s="131" t="s">
        <v>554</v>
      </c>
      <c r="P417" s="159" t="s">
        <v>555</v>
      </c>
      <c r="Q417" s="131" t="s">
        <v>1494</v>
      </c>
    </row>
    <row r="418" spans="2:17" ht="12" customHeight="1" x14ac:dyDescent="0.3">
      <c r="B418" s="131" t="s">
        <v>175</v>
      </c>
      <c r="C418" s="256" t="s">
        <v>1208</v>
      </c>
      <c r="D418" s="130">
        <v>3339.3290000000002</v>
      </c>
      <c r="E418" s="131">
        <f t="shared" si="12"/>
        <v>3556.2609158679452</v>
      </c>
      <c r="F418" s="132">
        <v>3339.3290000000002</v>
      </c>
      <c r="G418" s="133">
        <f t="shared" si="13"/>
        <v>3556.2609158679452</v>
      </c>
      <c r="H418" s="134" t="s">
        <v>493</v>
      </c>
      <c r="I418" s="131" t="s">
        <v>494</v>
      </c>
      <c r="J418" s="137" t="s">
        <v>78</v>
      </c>
      <c r="K418" s="136" t="s">
        <v>503</v>
      </c>
      <c r="L418" s="136" t="s">
        <v>512</v>
      </c>
      <c r="M418" s="151" t="s">
        <v>528</v>
      </c>
      <c r="N418" s="131">
        <v>15160</v>
      </c>
      <c r="O418" s="131" t="s">
        <v>554</v>
      </c>
      <c r="P418" s="159" t="s">
        <v>555</v>
      </c>
      <c r="Q418" s="131" t="s">
        <v>1505</v>
      </c>
    </row>
    <row r="419" spans="2:17" ht="12" customHeight="1" x14ac:dyDescent="0.3">
      <c r="B419" s="131" t="s">
        <v>175</v>
      </c>
      <c r="C419" s="256" t="s">
        <v>1209</v>
      </c>
      <c r="D419" s="130">
        <v>2687.7034999999996</v>
      </c>
      <c r="E419" s="131">
        <f t="shared" si="12"/>
        <v>2862.3040468583599</v>
      </c>
      <c r="F419" s="132">
        <v>2687.7034999999996</v>
      </c>
      <c r="G419" s="133">
        <f t="shared" si="13"/>
        <v>2862.3040468583599</v>
      </c>
      <c r="H419" s="134" t="s">
        <v>493</v>
      </c>
      <c r="I419" s="131" t="s">
        <v>494</v>
      </c>
      <c r="J419" s="137" t="s">
        <v>78</v>
      </c>
      <c r="K419" s="136" t="s">
        <v>503</v>
      </c>
      <c r="L419" s="136" t="s">
        <v>512</v>
      </c>
      <c r="M419" s="151" t="s">
        <v>516</v>
      </c>
      <c r="N419" s="131">
        <v>31120</v>
      </c>
      <c r="O419" s="131" t="s">
        <v>554</v>
      </c>
      <c r="P419" s="159" t="s">
        <v>555</v>
      </c>
      <c r="Q419" s="131" t="s">
        <v>1493</v>
      </c>
    </row>
    <row r="420" spans="2:17" ht="12" customHeight="1" x14ac:dyDescent="0.3">
      <c r="B420" s="131" t="s">
        <v>201</v>
      </c>
      <c r="C420" s="256" t="s">
        <v>1210</v>
      </c>
      <c r="D420" s="130">
        <v>2320.2399999999998</v>
      </c>
      <c r="E420" s="131">
        <f t="shared" si="12"/>
        <v>2470.9691160809371</v>
      </c>
      <c r="F420" s="132">
        <v>2320.2399999999998</v>
      </c>
      <c r="G420" s="133">
        <f t="shared" si="13"/>
        <v>2470.9691160809371</v>
      </c>
      <c r="H420" s="134" t="s">
        <v>493</v>
      </c>
      <c r="I420" s="131" t="s">
        <v>494</v>
      </c>
      <c r="J420" s="137" t="s">
        <v>78</v>
      </c>
      <c r="K420" s="136" t="s">
        <v>503</v>
      </c>
      <c r="L420" s="136" t="s">
        <v>512</v>
      </c>
      <c r="M420" s="151" t="s">
        <v>528</v>
      </c>
      <c r="N420" s="131">
        <v>15160</v>
      </c>
      <c r="O420" s="131" t="s">
        <v>554</v>
      </c>
      <c r="P420" s="159" t="s">
        <v>555</v>
      </c>
      <c r="Q420" s="131" t="s">
        <v>1506</v>
      </c>
    </row>
    <row r="421" spans="2:17" ht="12" customHeight="1" x14ac:dyDescent="0.3">
      <c r="B421" s="131" t="s">
        <v>195</v>
      </c>
      <c r="C421" s="256" t="s">
        <v>1211</v>
      </c>
      <c r="D421" s="130">
        <v>1316</v>
      </c>
      <c r="E421" s="131">
        <f t="shared" si="12"/>
        <v>1401.4909478168265</v>
      </c>
      <c r="F421" s="132">
        <v>1316</v>
      </c>
      <c r="G421" s="133">
        <f t="shared" si="13"/>
        <v>1401.4909478168265</v>
      </c>
      <c r="H421" s="134" t="s">
        <v>493</v>
      </c>
      <c r="I421" s="131" t="s">
        <v>195</v>
      </c>
      <c r="J421" s="137" t="s">
        <v>78</v>
      </c>
      <c r="K421" s="136" t="s">
        <v>503</v>
      </c>
      <c r="L421" s="136" t="s">
        <v>512</v>
      </c>
      <c r="M421" s="151" t="s">
        <v>524</v>
      </c>
      <c r="N421" s="131">
        <v>43010</v>
      </c>
      <c r="O421" s="131" t="s">
        <v>554</v>
      </c>
      <c r="P421" s="159" t="s">
        <v>555</v>
      </c>
      <c r="Q421" s="131" t="s">
        <v>1495</v>
      </c>
    </row>
    <row r="422" spans="2:17" ht="12" customHeight="1" x14ac:dyDescent="0.3">
      <c r="B422" s="131" t="s">
        <v>183</v>
      </c>
      <c r="C422" s="256" t="s">
        <v>1212</v>
      </c>
      <c r="D422" s="130">
        <v>1140.5999999999999</v>
      </c>
      <c r="E422" s="131">
        <f t="shared" si="12"/>
        <v>1214.6964856230031</v>
      </c>
      <c r="F422" s="132">
        <v>1140.5999999999999</v>
      </c>
      <c r="G422" s="133">
        <f t="shared" si="13"/>
        <v>1214.6964856230031</v>
      </c>
      <c r="H422" s="134" t="s">
        <v>493</v>
      </c>
      <c r="I422" s="131" t="s">
        <v>494</v>
      </c>
      <c r="J422" s="137" t="s">
        <v>78</v>
      </c>
      <c r="K422" s="136" t="s">
        <v>503</v>
      </c>
      <c r="L422" s="136" t="s">
        <v>512</v>
      </c>
      <c r="M422" s="151" t="s">
        <v>517</v>
      </c>
      <c r="N422" s="131">
        <v>11130</v>
      </c>
      <c r="O422" s="131" t="s">
        <v>554</v>
      </c>
      <c r="P422" s="159" t="s">
        <v>555</v>
      </c>
      <c r="Q422" s="131" t="s">
        <v>1410</v>
      </c>
    </row>
    <row r="423" spans="2:17" ht="12" customHeight="1" x14ac:dyDescent="0.3">
      <c r="B423" s="131" t="s">
        <v>195</v>
      </c>
      <c r="C423" s="256" t="s">
        <v>1211</v>
      </c>
      <c r="D423" s="130">
        <v>624.54949999999997</v>
      </c>
      <c r="E423" s="131">
        <f t="shared" si="12"/>
        <v>665.12193823216182</v>
      </c>
      <c r="F423" s="132">
        <v>624.54949999999997</v>
      </c>
      <c r="G423" s="133">
        <f t="shared" si="13"/>
        <v>665.12193823216182</v>
      </c>
      <c r="H423" s="134" t="s">
        <v>493</v>
      </c>
      <c r="I423" s="131" t="s">
        <v>195</v>
      </c>
      <c r="J423" s="137" t="s">
        <v>78</v>
      </c>
      <c r="K423" s="136" t="s">
        <v>503</v>
      </c>
      <c r="L423" s="136" t="s">
        <v>512</v>
      </c>
      <c r="M423" s="151" t="s">
        <v>524</v>
      </c>
      <c r="N423" s="131">
        <v>43010</v>
      </c>
      <c r="O423" s="131" t="s">
        <v>554</v>
      </c>
      <c r="P423" s="159" t="s">
        <v>555</v>
      </c>
      <c r="Q423" s="131" t="s">
        <v>1507</v>
      </c>
    </row>
    <row r="424" spans="2:17" ht="12" customHeight="1" x14ac:dyDescent="0.3">
      <c r="B424" s="131" t="s">
        <v>195</v>
      </c>
      <c r="C424" s="256" t="s">
        <v>1211</v>
      </c>
      <c r="D424" s="130">
        <v>169.4</v>
      </c>
      <c r="E424" s="131">
        <f t="shared" si="12"/>
        <v>180.40468583599576</v>
      </c>
      <c r="F424" s="132">
        <v>169.4</v>
      </c>
      <c r="G424" s="133">
        <f t="shared" si="13"/>
        <v>180.40468583599576</v>
      </c>
      <c r="H424" s="134" t="s">
        <v>493</v>
      </c>
      <c r="I424" s="131" t="s">
        <v>195</v>
      </c>
      <c r="J424" s="137" t="s">
        <v>78</v>
      </c>
      <c r="K424" s="136" t="s">
        <v>503</v>
      </c>
      <c r="L424" s="136" t="s">
        <v>512</v>
      </c>
      <c r="M424" s="151" t="s">
        <v>524</v>
      </c>
      <c r="N424" s="131">
        <v>43010</v>
      </c>
      <c r="O424" s="131" t="s">
        <v>554</v>
      </c>
      <c r="P424" s="159" t="s">
        <v>555</v>
      </c>
      <c r="Q424" s="131" t="s">
        <v>1508</v>
      </c>
    </row>
    <row r="425" spans="2:17" ht="12" customHeight="1" x14ac:dyDescent="0.3">
      <c r="B425" s="131" t="s">
        <v>175</v>
      </c>
      <c r="C425" s="256" t="s">
        <v>269</v>
      </c>
      <c r="D425" s="130">
        <v>-92.888999999999996</v>
      </c>
      <c r="E425" s="131">
        <f t="shared" si="12"/>
        <v>-98.923322683706076</v>
      </c>
      <c r="F425" s="132">
        <v>-92.888999999999996</v>
      </c>
      <c r="G425" s="133">
        <f t="shared" si="13"/>
        <v>-98.923322683706076</v>
      </c>
      <c r="H425" s="134" t="s">
        <v>493</v>
      </c>
      <c r="I425" s="131" t="s">
        <v>494</v>
      </c>
      <c r="J425" s="137" t="s">
        <v>78</v>
      </c>
      <c r="K425" s="136" t="s">
        <v>503</v>
      </c>
      <c r="L425" s="136" t="s">
        <v>512</v>
      </c>
      <c r="M425" s="151" t="s">
        <v>519</v>
      </c>
      <c r="N425" s="131">
        <v>14030</v>
      </c>
      <c r="O425" s="131" t="s">
        <v>554</v>
      </c>
      <c r="P425" s="159" t="s">
        <v>555</v>
      </c>
      <c r="Q425" s="131" t="s">
        <v>1361</v>
      </c>
    </row>
    <row r="426" spans="2:17" ht="12" customHeight="1" x14ac:dyDescent="0.3">
      <c r="B426" s="131" t="s">
        <v>184</v>
      </c>
      <c r="C426" s="256" t="s">
        <v>1213</v>
      </c>
      <c r="D426" s="130">
        <v>-1052.934</v>
      </c>
      <c r="E426" s="131">
        <f t="shared" si="12"/>
        <v>-1121.3354632587859</v>
      </c>
      <c r="F426" s="132">
        <v>-1052.934</v>
      </c>
      <c r="G426" s="133">
        <f t="shared" si="13"/>
        <v>-1121.3354632587859</v>
      </c>
      <c r="H426" s="134" t="s">
        <v>493</v>
      </c>
      <c r="I426" s="131" t="s">
        <v>494</v>
      </c>
      <c r="J426" s="137" t="s">
        <v>78</v>
      </c>
      <c r="K426" s="136" t="s">
        <v>503</v>
      </c>
      <c r="L426" s="136" t="s">
        <v>512</v>
      </c>
      <c r="M426" s="151" t="s">
        <v>520</v>
      </c>
      <c r="N426" s="131">
        <v>43040</v>
      </c>
      <c r="O426" s="131" t="s">
        <v>554</v>
      </c>
      <c r="P426" s="159" t="s">
        <v>555</v>
      </c>
      <c r="Q426" s="131" t="s">
        <v>1408</v>
      </c>
    </row>
    <row r="427" spans="2:17" ht="12" customHeight="1" x14ac:dyDescent="0.3">
      <c r="B427" s="131" t="s">
        <v>183</v>
      </c>
      <c r="C427" s="256" t="s">
        <v>1214</v>
      </c>
      <c r="D427" s="130">
        <v>-1305.6500000000001</v>
      </c>
      <c r="E427" s="131">
        <f t="shared" si="12"/>
        <v>-1390.4685835995742</v>
      </c>
      <c r="F427" s="132">
        <v>-1305.6500000000001</v>
      </c>
      <c r="G427" s="133">
        <f t="shared" si="13"/>
        <v>-1390.4685835995742</v>
      </c>
      <c r="H427" s="134" t="s">
        <v>493</v>
      </c>
      <c r="I427" s="131" t="s">
        <v>494</v>
      </c>
      <c r="J427" s="137" t="s">
        <v>78</v>
      </c>
      <c r="K427" s="136" t="s">
        <v>503</v>
      </c>
      <c r="L427" s="136" t="s">
        <v>512</v>
      </c>
      <c r="M427" s="151" t="s">
        <v>517</v>
      </c>
      <c r="N427" s="131">
        <v>11130</v>
      </c>
      <c r="O427" s="131" t="s">
        <v>554</v>
      </c>
      <c r="P427" s="159" t="s">
        <v>555</v>
      </c>
      <c r="Q427" s="131" t="s">
        <v>1410</v>
      </c>
    </row>
    <row r="428" spans="2:17" ht="12" customHeight="1" x14ac:dyDescent="0.3">
      <c r="B428" s="131" t="s">
        <v>182</v>
      </c>
      <c r="C428" s="256" t="s">
        <v>1215</v>
      </c>
      <c r="D428" s="130">
        <v>-2906.4</v>
      </c>
      <c r="E428" s="131">
        <f t="shared" si="12"/>
        <v>-3095.2076677316295</v>
      </c>
      <c r="F428" s="132">
        <v>-2906.4</v>
      </c>
      <c r="G428" s="133">
        <f t="shared" si="13"/>
        <v>-3095.2076677316295</v>
      </c>
      <c r="H428" s="134" t="s">
        <v>493</v>
      </c>
      <c r="I428" s="131" t="s">
        <v>494</v>
      </c>
      <c r="J428" s="137" t="s">
        <v>78</v>
      </c>
      <c r="K428" s="136" t="s">
        <v>503</v>
      </c>
      <c r="L428" s="136" t="s">
        <v>512</v>
      </c>
      <c r="M428" s="151" t="s">
        <v>1294</v>
      </c>
      <c r="N428" s="131">
        <v>72010</v>
      </c>
      <c r="O428" s="131" t="s">
        <v>554</v>
      </c>
      <c r="P428" s="159" t="s">
        <v>555</v>
      </c>
      <c r="Q428" s="131" t="s">
        <v>1432</v>
      </c>
    </row>
    <row r="429" spans="2:17" ht="12" customHeight="1" x14ac:dyDescent="0.3">
      <c r="B429" s="131" t="s">
        <v>172</v>
      </c>
      <c r="C429" s="256" t="s">
        <v>1216</v>
      </c>
      <c r="D429" s="130">
        <v>-3519.6</v>
      </c>
      <c r="E429" s="131">
        <f t="shared" si="12"/>
        <v>-3748.2428115015978</v>
      </c>
      <c r="F429" s="132">
        <v>-3519.6</v>
      </c>
      <c r="G429" s="133">
        <f t="shared" si="13"/>
        <v>-3748.2428115015978</v>
      </c>
      <c r="H429" s="134" t="s">
        <v>493</v>
      </c>
      <c r="I429" s="131" t="s">
        <v>494</v>
      </c>
      <c r="J429" s="137" t="s">
        <v>78</v>
      </c>
      <c r="K429" s="136" t="s">
        <v>503</v>
      </c>
      <c r="L429" s="136" t="s">
        <v>510</v>
      </c>
      <c r="M429" s="151" t="s">
        <v>1291</v>
      </c>
      <c r="N429" s="131">
        <v>41010</v>
      </c>
      <c r="O429" s="131" t="s">
        <v>554</v>
      </c>
      <c r="P429" s="159" t="s">
        <v>555</v>
      </c>
      <c r="Q429" s="131" t="s">
        <v>1441</v>
      </c>
    </row>
    <row r="430" spans="2:17" ht="12" customHeight="1" x14ac:dyDescent="0.3">
      <c r="B430" s="131" t="s">
        <v>182</v>
      </c>
      <c r="C430" s="256" t="s">
        <v>1217</v>
      </c>
      <c r="D430" s="130">
        <v>-14827.976999999999</v>
      </c>
      <c r="E430" s="131">
        <f t="shared" si="12"/>
        <v>-15791.242811501597</v>
      </c>
      <c r="F430" s="132">
        <v>-14827.976999999999</v>
      </c>
      <c r="G430" s="133">
        <f t="shared" si="13"/>
        <v>-15791.242811501597</v>
      </c>
      <c r="H430" s="134" t="s">
        <v>493</v>
      </c>
      <c r="I430" s="131" t="s">
        <v>494</v>
      </c>
      <c r="J430" s="137" t="s">
        <v>78</v>
      </c>
      <c r="K430" s="136" t="s">
        <v>503</v>
      </c>
      <c r="L430" s="136" t="s">
        <v>512</v>
      </c>
      <c r="M430" s="151" t="s">
        <v>520</v>
      </c>
      <c r="N430" s="131">
        <v>43040</v>
      </c>
      <c r="O430" s="131" t="s">
        <v>554</v>
      </c>
      <c r="P430" s="159" t="s">
        <v>555</v>
      </c>
      <c r="Q430" s="131" t="s">
        <v>1509</v>
      </c>
    </row>
    <row r="431" spans="2:17" ht="12" customHeight="1" x14ac:dyDescent="0.3">
      <c r="B431" s="131" t="s">
        <v>198</v>
      </c>
      <c r="C431" s="256" t="s">
        <v>1218</v>
      </c>
      <c r="D431" s="130">
        <v>-72444</v>
      </c>
      <c r="E431" s="131">
        <f t="shared" si="12"/>
        <v>-77150.159744408957</v>
      </c>
      <c r="F431" s="132">
        <v>-72444</v>
      </c>
      <c r="G431" s="133">
        <f t="shared" si="13"/>
        <v>-77150.159744408957</v>
      </c>
      <c r="H431" s="134" t="s">
        <v>493</v>
      </c>
      <c r="I431" s="131" t="s">
        <v>494</v>
      </c>
      <c r="J431" s="137" t="s">
        <v>78</v>
      </c>
      <c r="K431" s="136" t="s">
        <v>503</v>
      </c>
      <c r="L431" s="136" t="s">
        <v>510</v>
      </c>
      <c r="M431" s="151" t="s">
        <v>519</v>
      </c>
      <c r="N431" s="131">
        <v>14040</v>
      </c>
      <c r="O431" s="131" t="s">
        <v>554</v>
      </c>
      <c r="P431" s="159" t="s">
        <v>555</v>
      </c>
      <c r="Q431" s="131" t="s">
        <v>1441</v>
      </c>
    </row>
    <row r="432" spans="2:17" ht="12" customHeight="1" x14ac:dyDescent="0.3">
      <c r="B432" s="131" t="s">
        <v>210</v>
      </c>
      <c r="C432" s="257" t="s">
        <v>415</v>
      </c>
      <c r="D432" s="139">
        <v>700000</v>
      </c>
      <c r="E432" s="131">
        <f t="shared" si="12"/>
        <v>745473.90841320553</v>
      </c>
      <c r="F432" s="140">
        <v>700000</v>
      </c>
      <c r="G432" s="133">
        <f t="shared" si="13"/>
        <v>745473.90841320553</v>
      </c>
      <c r="H432" s="134" t="s">
        <v>493</v>
      </c>
      <c r="I432" s="128" t="s">
        <v>494</v>
      </c>
      <c r="J432" s="141" t="s">
        <v>78</v>
      </c>
      <c r="K432" s="141" t="s">
        <v>503</v>
      </c>
      <c r="L432" s="141" t="s">
        <v>512</v>
      </c>
      <c r="M432" s="152" t="s">
        <v>525</v>
      </c>
      <c r="N432" s="155">
        <v>14015</v>
      </c>
      <c r="O432" s="152" t="s">
        <v>553</v>
      </c>
      <c r="P432" s="127" t="s">
        <v>553</v>
      </c>
      <c r="Q432" s="157" t="s">
        <v>1510</v>
      </c>
    </row>
    <row r="433" spans="2:17" ht="12" customHeight="1" x14ac:dyDescent="0.3">
      <c r="B433" s="131" t="s">
        <v>210</v>
      </c>
      <c r="C433" s="257" t="s">
        <v>424</v>
      </c>
      <c r="D433" s="139">
        <v>324182</v>
      </c>
      <c r="E433" s="131">
        <f t="shared" si="12"/>
        <v>345241.74653887114</v>
      </c>
      <c r="F433" s="140">
        <v>324182</v>
      </c>
      <c r="G433" s="133">
        <f t="shared" si="13"/>
        <v>345241.74653887114</v>
      </c>
      <c r="H433" s="134" t="s">
        <v>493</v>
      </c>
      <c r="I433" s="128" t="s">
        <v>494</v>
      </c>
      <c r="J433" s="141" t="s">
        <v>78</v>
      </c>
      <c r="K433" s="141" t="s">
        <v>503</v>
      </c>
      <c r="L433" s="141" t="s">
        <v>510</v>
      </c>
      <c r="M433" s="152" t="s">
        <v>541</v>
      </c>
      <c r="N433" s="155">
        <v>11120</v>
      </c>
      <c r="O433" s="152" t="s">
        <v>553</v>
      </c>
      <c r="P433" s="127" t="s">
        <v>553</v>
      </c>
      <c r="Q433" s="158" t="s">
        <v>1511</v>
      </c>
    </row>
    <row r="434" spans="2:17" ht="12" customHeight="1" x14ac:dyDescent="0.3">
      <c r="B434" s="131" t="s">
        <v>181</v>
      </c>
      <c r="C434" s="257" t="s">
        <v>1219</v>
      </c>
      <c r="D434" s="139">
        <v>274170</v>
      </c>
      <c r="E434" s="131">
        <f t="shared" si="12"/>
        <v>291980.83067092655</v>
      </c>
      <c r="F434" s="140">
        <v>274170</v>
      </c>
      <c r="G434" s="133">
        <f t="shared" si="13"/>
        <v>291980.83067092655</v>
      </c>
      <c r="H434" s="134" t="s">
        <v>493</v>
      </c>
      <c r="I434" s="128" t="s">
        <v>494</v>
      </c>
      <c r="J434" s="141" t="s">
        <v>78</v>
      </c>
      <c r="K434" s="141" t="s">
        <v>503</v>
      </c>
      <c r="L434" s="141" t="s">
        <v>511</v>
      </c>
      <c r="M434" s="152" t="s">
        <v>514</v>
      </c>
      <c r="N434" s="155">
        <v>23210</v>
      </c>
      <c r="O434" s="152" t="s">
        <v>553</v>
      </c>
      <c r="P434" s="127" t="s">
        <v>553</v>
      </c>
      <c r="Q434" s="157" t="s">
        <v>1512</v>
      </c>
    </row>
    <row r="435" spans="2:17" ht="12" customHeight="1" x14ac:dyDescent="0.3">
      <c r="B435" s="131" t="s">
        <v>210</v>
      </c>
      <c r="C435" s="257" t="s">
        <v>419</v>
      </c>
      <c r="D435" s="139">
        <v>195070</v>
      </c>
      <c r="E435" s="131">
        <f t="shared" si="12"/>
        <v>207742.2790202343</v>
      </c>
      <c r="F435" s="140">
        <v>195070</v>
      </c>
      <c r="G435" s="133">
        <f t="shared" si="13"/>
        <v>207742.2790202343</v>
      </c>
      <c r="H435" s="134" t="s">
        <v>493</v>
      </c>
      <c r="I435" s="128" t="s">
        <v>494</v>
      </c>
      <c r="J435" s="141" t="s">
        <v>78</v>
      </c>
      <c r="K435" s="141" t="s">
        <v>503</v>
      </c>
      <c r="L435" s="141" t="s">
        <v>512</v>
      </c>
      <c r="M435" s="152" t="s">
        <v>532</v>
      </c>
      <c r="N435" s="155">
        <v>31120</v>
      </c>
      <c r="O435" s="152" t="s">
        <v>553</v>
      </c>
      <c r="P435" s="127" t="s">
        <v>553</v>
      </c>
      <c r="Q435" s="158" t="s">
        <v>1513</v>
      </c>
    </row>
    <row r="436" spans="2:17" ht="12" customHeight="1" x14ac:dyDescent="0.3">
      <c r="B436" s="128" t="s">
        <v>224</v>
      </c>
      <c r="C436" s="257" t="s">
        <v>1220</v>
      </c>
      <c r="D436" s="139">
        <v>168000</v>
      </c>
      <c r="E436" s="131">
        <f t="shared" si="12"/>
        <v>178913.73801916934</v>
      </c>
      <c r="F436" s="140">
        <v>168000</v>
      </c>
      <c r="G436" s="133">
        <f t="shared" si="13"/>
        <v>178913.73801916934</v>
      </c>
      <c r="H436" s="134" t="s">
        <v>493</v>
      </c>
      <c r="I436" s="128" t="s">
        <v>494</v>
      </c>
      <c r="J436" s="141" t="s">
        <v>78</v>
      </c>
      <c r="K436" s="141" t="s">
        <v>503</v>
      </c>
      <c r="L436" s="141" t="s">
        <v>510</v>
      </c>
      <c r="M436" s="152" t="s">
        <v>1296</v>
      </c>
      <c r="N436" s="156">
        <v>43041</v>
      </c>
      <c r="O436" s="152" t="s">
        <v>553</v>
      </c>
      <c r="P436" s="127" t="s">
        <v>553</v>
      </c>
      <c r="Q436" s="157" t="s">
        <v>1514</v>
      </c>
    </row>
    <row r="437" spans="2:17" ht="12" customHeight="1" x14ac:dyDescent="0.3">
      <c r="B437" s="128" t="s">
        <v>887</v>
      </c>
      <c r="C437" s="257" t="s">
        <v>1221</v>
      </c>
      <c r="D437" s="139">
        <v>164425.64670000001</v>
      </c>
      <c r="E437" s="131">
        <f t="shared" si="12"/>
        <v>175107.18498402557</v>
      </c>
      <c r="F437" s="140">
        <v>164425.64670000001</v>
      </c>
      <c r="G437" s="133">
        <f t="shared" si="13"/>
        <v>175107.18498402557</v>
      </c>
      <c r="H437" s="134" t="s">
        <v>493</v>
      </c>
      <c r="I437" s="128" t="s">
        <v>494</v>
      </c>
      <c r="J437" s="141" t="s">
        <v>78</v>
      </c>
      <c r="K437" s="141" t="s">
        <v>503</v>
      </c>
      <c r="L437" s="141" t="s">
        <v>510</v>
      </c>
      <c r="M437" s="152" t="s">
        <v>1297</v>
      </c>
      <c r="N437" s="155">
        <v>25010</v>
      </c>
      <c r="O437" s="152" t="s">
        <v>553</v>
      </c>
      <c r="P437" s="127" t="s">
        <v>553</v>
      </c>
      <c r="Q437" s="158" t="s">
        <v>1515</v>
      </c>
    </row>
    <row r="438" spans="2:17" ht="12" customHeight="1" x14ac:dyDescent="0.3">
      <c r="B438" s="131" t="s">
        <v>182</v>
      </c>
      <c r="C438" s="257" t="s">
        <v>1222</v>
      </c>
      <c r="D438" s="139">
        <v>149665.54</v>
      </c>
      <c r="E438" s="131">
        <f t="shared" si="12"/>
        <v>159388.22151224708</v>
      </c>
      <c r="F438" s="140">
        <v>149665.54</v>
      </c>
      <c r="G438" s="133">
        <f t="shared" si="13"/>
        <v>159388.22151224708</v>
      </c>
      <c r="H438" s="134" t="s">
        <v>493</v>
      </c>
      <c r="I438" s="128" t="s">
        <v>494</v>
      </c>
      <c r="J438" s="141" t="s">
        <v>78</v>
      </c>
      <c r="K438" s="141" t="s">
        <v>503</v>
      </c>
      <c r="L438" s="141" t="s">
        <v>510</v>
      </c>
      <c r="M438" s="152" t="s">
        <v>525</v>
      </c>
      <c r="N438" s="155">
        <v>14030</v>
      </c>
      <c r="O438" s="152" t="s">
        <v>553</v>
      </c>
      <c r="P438" s="127" t="s">
        <v>553</v>
      </c>
      <c r="Q438" s="158" t="s">
        <v>1516</v>
      </c>
    </row>
    <row r="439" spans="2:17" ht="12" customHeight="1" x14ac:dyDescent="0.3">
      <c r="B439" s="128" t="s">
        <v>224</v>
      </c>
      <c r="C439" s="258" t="s">
        <v>413</v>
      </c>
      <c r="D439" s="142">
        <v>140000</v>
      </c>
      <c r="E439" s="131">
        <f t="shared" si="12"/>
        <v>149094.78168264113</v>
      </c>
      <c r="F439" s="143">
        <v>140000</v>
      </c>
      <c r="G439" s="133">
        <f t="shared" si="13"/>
        <v>149094.78168264113</v>
      </c>
      <c r="H439" s="134" t="s">
        <v>493</v>
      </c>
      <c r="I439" s="128" t="s">
        <v>494</v>
      </c>
      <c r="J439" s="141" t="s">
        <v>78</v>
      </c>
      <c r="K439" s="141" t="s">
        <v>503</v>
      </c>
      <c r="L439" s="141" t="s">
        <v>512</v>
      </c>
      <c r="M439" s="152" t="s">
        <v>532</v>
      </c>
      <c r="N439" s="155">
        <v>31166</v>
      </c>
      <c r="O439" s="152" t="s">
        <v>553</v>
      </c>
      <c r="P439" s="127" t="s">
        <v>553</v>
      </c>
      <c r="Q439" s="158" t="s">
        <v>1517</v>
      </c>
    </row>
    <row r="440" spans="2:17" ht="12" customHeight="1" x14ac:dyDescent="0.3">
      <c r="B440" s="131" t="s">
        <v>210</v>
      </c>
      <c r="C440" s="257" t="s">
        <v>422</v>
      </c>
      <c r="D440" s="139">
        <v>113182</v>
      </c>
      <c r="E440" s="131">
        <f t="shared" si="12"/>
        <v>120534.61128860491</v>
      </c>
      <c r="F440" s="140">
        <v>113182</v>
      </c>
      <c r="G440" s="133">
        <f t="shared" si="13"/>
        <v>120534.61128860491</v>
      </c>
      <c r="H440" s="134" t="s">
        <v>493</v>
      </c>
      <c r="I440" s="128" t="s">
        <v>494</v>
      </c>
      <c r="J440" s="141" t="s">
        <v>78</v>
      </c>
      <c r="K440" s="141" t="s">
        <v>503</v>
      </c>
      <c r="L440" s="141" t="s">
        <v>512</v>
      </c>
      <c r="M440" s="152" t="s">
        <v>1298</v>
      </c>
      <c r="N440" s="155">
        <v>43060</v>
      </c>
      <c r="O440" s="152" t="s">
        <v>553</v>
      </c>
      <c r="P440" s="127" t="s">
        <v>553</v>
      </c>
      <c r="Q440" s="158" t="s">
        <v>1518</v>
      </c>
    </row>
    <row r="441" spans="2:17" ht="12" customHeight="1" x14ac:dyDescent="0.3">
      <c r="B441" s="128" t="s">
        <v>224</v>
      </c>
      <c r="C441" s="257" t="s">
        <v>411</v>
      </c>
      <c r="D441" s="139">
        <v>108000</v>
      </c>
      <c r="E441" s="131">
        <f t="shared" si="12"/>
        <v>115015.97444089457</v>
      </c>
      <c r="F441" s="140">
        <v>108000</v>
      </c>
      <c r="G441" s="133">
        <f t="shared" si="13"/>
        <v>115015.97444089457</v>
      </c>
      <c r="H441" s="134" t="s">
        <v>493</v>
      </c>
      <c r="I441" s="128" t="s">
        <v>494</v>
      </c>
      <c r="J441" s="141" t="s">
        <v>78</v>
      </c>
      <c r="K441" s="141" t="s">
        <v>503</v>
      </c>
      <c r="L441" s="141" t="s">
        <v>512</v>
      </c>
      <c r="M441" s="152" t="s">
        <v>532</v>
      </c>
      <c r="N441" s="155">
        <v>31120</v>
      </c>
      <c r="O441" s="152" t="s">
        <v>553</v>
      </c>
      <c r="P441" s="127" t="s">
        <v>553</v>
      </c>
      <c r="Q441" s="158" t="s">
        <v>1519</v>
      </c>
    </row>
    <row r="442" spans="2:17" ht="12" customHeight="1" x14ac:dyDescent="0.3">
      <c r="B442" s="128" t="s">
        <v>224</v>
      </c>
      <c r="C442" s="258" t="s">
        <v>412</v>
      </c>
      <c r="D442" s="142">
        <v>106600</v>
      </c>
      <c r="E442" s="131">
        <f t="shared" si="12"/>
        <v>113525.02662406817</v>
      </c>
      <c r="F442" s="143">
        <v>106600</v>
      </c>
      <c r="G442" s="133">
        <f t="shared" si="13"/>
        <v>113525.02662406817</v>
      </c>
      <c r="H442" s="134" t="s">
        <v>493</v>
      </c>
      <c r="I442" s="128" t="s">
        <v>494</v>
      </c>
      <c r="J442" s="141" t="s">
        <v>78</v>
      </c>
      <c r="K442" s="141" t="s">
        <v>503</v>
      </c>
      <c r="L442" s="141" t="s">
        <v>512</v>
      </c>
      <c r="M442" s="152" t="s">
        <v>532</v>
      </c>
      <c r="N442" s="155">
        <v>31120</v>
      </c>
      <c r="O442" s="152" t="s">
        <v>553</v>
      </c>
      <c r="P442" s="127" t="s">
        <v>553</v>
      </c>
      <c r="Q442" s="158" t="s">
        <v>1520</v>
      </c>
    </row>
    <row r="443" spans="2:17" ht="12" customHeight="1" x14ac:dyDescent="0.3">
      <c r="B443" s="128" t="s">
        <v>224</v>
      </c>
      <c r="C443" s="258" t="s">
        <v>410</v>
      </c>
      <c r="D443" s="142">
        <v>83200</v>
      </c>
      <c r="E443" s="131">
        <f t="shared" si="12"/>
        <v>88604.898828541001</v>
      </c>
      <c r="F443" s="143">
        <v>83200</v>
      </c>
      <c r="G443" s="133">
        <f t="shared" si="13"/>
        <v>88604.898828541001</v>
      </c>
      <c r="H443" s="134" t="s">
        <v>493</v>
      </c>
      <c r="I443" s="128" t="s">
        <v>494</v>
      </c>
      <c r="J443" s="141" t="s">
        <v>78</v>
      </c>
      <c r="K443" s="141" t="s">
        <v>503</v>
      </c>
      <c r="L443" s="141" t="s">
        <v>512</v>
      </c>
      <c r="M443" s="152" t="s">
        <v>532</v>
      </c>
      <c r="N443" s="155">
        <v>31120</v>
      </c>
      <c r="O443" s="152" t="s">
        <v>553</v>
      </c>
      <c r="P443" s="127" t="s">
        <v>553</v>
      </c>
      <c r="Q443" s="158" t="s">
        <v>1521</v>
      </c>
    </row>
    <row r="444" spans="2:17" ht="12" customHeight="1" x14ac:dyDescent="0.3">
      <c r="B444" s="131" t="s">
        <v>183</v>
      </c>
      <c r="C444" s="257" t="s">
        <v>1223</v>
      </c>
      <c r="D444" s="139">
        <v>80000</v>
      </c>
      <c r="E444" s="131">
        <f t="shared" si="12"/>
        <v>85197.018104366347</v>
      </c>
      <c r="F444" s="140">
        <v>80000</v>
      </c>
      <c r="G444" s="133">
        <f t="shared" si="13"/>
        <v>85197.018104366347</v>
      </c>
      <c r="H444" s="134" t="s">
        <v>493</v>
      </c>
      <c r="I444" s="128" t="s">
        <v>494</v>
      </c>
      <c r="J444" s="141" t="s">
        <v>78</v>
      </c>
      <c r="K444" s="141" t="s">
        <v>503</v>
      </c>
      <c r="L444" s="141" t="s">
        <v>512</v>
      </c>
      <c r="M444" s="152" t="s">
        <v>532</v>
      </c>
      <c r="N444" s="155">
        <v>31161</v>
      </c>
      <c r="O444" s="152" t="s">
        <v>553</v>
      </c>
      <c r="P444" s="127" t="s">
        <v>553</v>
      </c>
      <c r="Q444" s="157" t="s">
        <v>1522</v>
      </c>
    </row>
    <row r="445" spans="2:17" ht="12" customHeight="1" x14ac:dyDescent="0.3">
      <c r="B445" s="131" t="s">
        <v>183</v>
      </c>
      <c r="C445" s="257" t="s">
        <v>392</v>
      </c>
      <c r="D445" s="139">
        <v>80000</v>
      </c>
      <c r="E445" s="131">
        <f t="shared" si="12"/>
        <v>85197.018104366347</v>
      </c>
      <c r="F445" s="140">
        <v>80000</v>
      </c>
      <c r="G445" s="133">
        <f t="shared" si="13"/>
        <v>85197.018104366347</v>
      </c>
      <c r="H445" s="134" t="s">
        <v>493</v>
      </c>
      <c r="I445" s="128" t="s">
        <v>494</v>
      </c>
      <c r="J445" s="141" t="s">
        <v>78</v>
      </c>
      <c r="K445" s="141" t="s">
        <v>503</v>
      </c>
      <c r="L445" s="141" t="s">
        <v>512</v>
      </c>
      <c r="M445" s="152" t="s">
        <v>532</v>
      </c>
      <c r="N445" s="155">
        <v>31161</v>
      </c>
      <c r="O445" s="152" t="s">
        <v>553</v>
      </c>
      <c r="P445" s="127" t="s">
        <v>553</v>
      </c>
      <c r="Q445" s="157" t="s">
        <v>1522</v>
      </c>
    </row>
    <row r="446" spans="2:17" ht="12" customHeight="1" x14ac:dyDescent="0.3">
      <c r="B446" s="128" t="s">
        <v>888</v>
      </c>
      <c r="C446" s="257" t="s">
        <v>396</v>
      </c>
      <c r="D446" s="139">
        <v>80000</v>
      </c>
      <c r="E446" s="131">
        <f t="shared" si="12"/>
        <v>85197.018104366347</v>
      </c>
      <c r="F446" s="140">
        <v>80000</v>
      </c>
      <c r="G446" s="133">
        <f t="shared" si="13"/>
        <v>85197.018104366347</v>
      </c>
      <c r="H446" s="134" t="s">
        <v>493</v>
      </c>
      <c r="I446" s="128" t="s">
        <v>494</v>
      </c>
      <c r="J446" s="141" t="s">
        <v>78</v>
      </c>
      <c r="K446" s="141" t="s">
        <v>503</v>
      </c>
      <c r="L446" s="141" t="s">
        <v>511</v>
      </c>
      <c r="M446" s="152" t="s">
        <v>514</v>
      </c>
      <c r="N446" s="155">
        <v>23210</v>
      </c>
      <c r="O446" s="152" t="s">
        <v>553</v>
      </c>
      <c r="P446" s="127" t="s">
        <v>553</v>
      </c>
      <c r="Q446" s="158" t="s">
        <v>1523</v>
      </c>
    </row>
    <row r="447" spans="2:17" ht="12" customHeight="1" x14ac:dyDescent="0.3">
      <c r="B447" s="128" t="s">
        <v>223</v>
      </c>
      <c r="C447" s="257" t="s">
        <v>397</v>
      </c>
      <c r="D447" s="139">
        <v>80000</v>
      </c>
      <c r="E447" s="131">
        <f t="shared" si="12"/>
        <v>85197.018104366347</v>
      </c>
      <c r="F447" s="140">
        <v>80000</v>
      </c>
      <c r="G447" s="133">
        <f t="shared" si="13"/>
        <v>85197.018104366347</v>
      </c>
      <c r="H447" s="134" t="s">
        <v>493</v>
      </c>
      <c r="I447" s="128" t="s">
        <v>494</v>
      </c>
      <c r="J447" s="141" t="s">
        <v>78</v>
      </c>
      <c r="K447" s="141" t="s">
        <v>503</v>
      </c>
      <c r="L447" s="141" t="s">
        <v>511</v>
      </c>
      <c r="M447" s="152" t="s">
        <v>1299</v>
      </c>
      <c r="N447" s="155">
        <v>41082</v>
      </c>
      <c r="O447" s="152" t="s">
        <v>553</v>
      </c>
      <c r="P447" s="127" t="s">
        <v>553</v>
      </c>
      <c r="Q447" s="158" t="s">
        <v>1524</v>
      </c>
    </row>
    <row r="448" spans="2:17" ht="12" customHeight="1" x14ac:dyDescent="0.3">
      <c r="B448" s="131" t="s">
        <v>179</v>
      </c>
      <c r="C448" s="257" t="s">
        <v>389</v>
      </c>
      <c r="D448" s="139">
        <v>79795</v>
      </c>
      <c r="E448" s="131">
        <f t="shared" si="12"/>
        <v>84978.700745473907</v>
      </c>
      <c r="F448" s="140">
        <v>79795</v>
      </c>
      <c r="G448" s="133">
        <f t="shared" si="13"/>
        <v>84978.700745473907</v>
      </c>
      <c r="H448" s="134" t="s">
        <v>493</v>
      </c>
      <c r="I448" s="128" t="s">
        <v>494</v>
      </c>
      <c r="J448" s="141" t="s">
        <v>78</v>
      </c>
      <c r="K448" s="141" t="s">
        <v>503</v>
      </c>
      <c r="L448" s="141" t="s">
        <v>512</v>
      </c>
      <c r="M448" s="152" t="s">
        <v>1300</v>
      </c>
      <c r="N448" s="155">
        <v>43030</v>
      </c>
      <c r="O448" s="152" t="s">
        <v>553</v>
      </c>
      <c r="P448" s="127" t="s">
        <v>553</v>
      </c>
      <c r="Q448" s="158" t="s">
        <v>1512</v>
      </c>
    </row>
    <row r="449" spans="2:17" ht="12" customHeight="1" x14ac:dyDescent="0.3">
      <c r="B449" s="128" t="s">
        <v>226</v>
      </c>
      <c r="C449" s="257" t="s">
        <v>423</v>
      </c>
      <c r="D449" s="139">
        <v>58968</v>
      </c>
      <c r="E449" s="131">
        <f t="shared" si="12"/>
        <v>62798.722044728442</v>
      </c>
      <c r="F449" s="140">
        <v>58968</v>
      </c>
      <c r="G449" s="133">
        <f t="shared" si="13"/>
        <v>62798.722044728442</v>
      </c>
      <c r="H449" s="134" t="s">
        <v>493</v>
      </c>
      <c r="I449" s="128" t="s">
        <v>495</v>
      </c>
      <c r="J449" s="141" t="s">
        <v>78</v>
      </c>
      <c r="K449" s="141" t="s">
        <v>503</v>
      </c>
      <c r="L449" s="141" t="s">
        <v>510</v>
      </c>
      <c r="M449" s="152" t="s">
        <v>1301</v>
      </c>
      <c r="N449" s="155">
        <v>25010</v>
      </c>
      <c r="O449" s="152" t="s">
        <v>553</v>
      </c>
      <c r="P449" s="127" t="s">
        <v>553</v>
      </c>
      <c r="Q449" s="158" t="s">
        <v>1525</v>
      </c>
    </row>
    <row r="450" spans="2:17" ht="12" customHeight="1" x14ac:dyDescent="0.3">
      <c r="B450" s="128" t="s">
        <v>224</v>
      </c>
      <c r="C450" s="257" t="s">
        <v>1224</v>
      </c>
      <c r="D450" s="139">
        <v>58000</v>
      </c>
      <c r="E450" s="131">
        <f t="shared" si="12"/>
        <v>61767.838125665607</v>
      </c>
      <c r="F450" s="140">
        <v>58000</v>
      </c>
      <c r="G450" s="133">
        <f t="shared" si="13"/>
        <v>61767.838125665607</v>
      </c>
      <c r="H450" s="134" t="s">
        <v>493</v>
      </c>
      <c r="I450" s="128" t="s">
        <v>494</v>
      </c>
      <c r="J450" s="141" t="s">
        <v>78</v>
      </c>
      <c r="K450" s="141" t="s">
        <v>503</v>
      </c>
      <c r="L450" s="141" t="s">
        <v>512</v>
      </c>
      <c r="M450" s="152" t="s">
        <v>532</v>
      </c>
      <c r="N450" s="155">
        <v>31130</v>
      </c>
      <c r="O450" s="152" t="s">
        <v>553</v>
      </c>
      <c r="P450" s="127" t="s">
        <v>553</v>
      </c>
      <c r="Q450" s="157" t="s">
        <v>1526</v>
      </c>
    </row>
    <row r="451" spans="2:17" ht="12" customHeight="1" x14ac:dyDescent="0.3">
      <c r="B451" s="131" t="s">
        <v>198</v>
      </c>
      <c r="C451" s="257" t="s">
        <v>1225</v>
      </c>
      <c r="D451" s="139">
        <v>27071.676000000003</v>
      </c>
      <c r="E451" s="131">
        <f t="shared" si="12"/>
        <v>28830.325878594253</v>
      </c>
      <c r="F451" s="140">
        <v>27071.676000000003</v>
      </c>
      <c r="G451" s="133">
        <f t="shared" si="13"/>
        <v>28830.325878594253</v>
      </c>
      <c r="H451" s="134" t="s">
        <v>493</v>
      </c>
      <c r="I451" s="128" t="s">
        <v>494</v>
      </c>
      <c r="J451" s="141" t="s">
        <v>78</v>
      </c>
      <c r="K451" s="141" t="s">
        <v>503</v>
      </c>
      <c r="L451" s="141" t="s">
        <v>510</v>
      </c>
      <c r="M451" s="152" t="s">
        <v>534</v>
      </c>
      <c r="N451" s="155">
        <v>31220</v>
      </c>
      <c r="O451" s="152" t="s">
        <v>553</v>
      </c>
      <c r="P451" s="127" t="s">
        <v>553</v>
      </c>
      <c r="Q451" s="158" t="s">
        <v>1527</v>
      </c>
    </row>
    <row r="452" spans="2:17" ht="12" customHeight="1" x14ac:dyDescent="0.3">
      <c r="B452" s="131" t="s">
        <v>183</v>
      </c>
      <c r="C452" s="257" t="s">
        <v>1226</v>
      </c>
      <c r="D452" s="139">
        <v>23860</v>
      </c>
      <c r="E452" s="131">
        <f t="shared" si="12"/>
        <v>25410.010649627264</v>
      </c>
      <c r="F452" s="140">
        <v>23860</v>
      </c>
      <c r="G452" s="133">
        <f t="shared" si="13"/>
        <v>25410.010649627264</v>
      </c>
      <c r="H452" s="134" t="s">
        <v>493</v>
      </c>
      <c r="I452" s="128" t="s">
        <v>494</v>
      </c>
      <c r="J452" s="141" t="s">
        <v>78</v>
      </c>
      <c r="K452" s="141" t="s">
        <v>503</v>
      </c>
      <c r="L452" s="141" t="s">
        <v>512</v>
      </c>
      <c r="M452" s="152" t="s">
        <v>525</v>
      </c>
      <c r="N452" s="155">
        <v>14030</v>
      </c>
      <c r="O452" s="152" t="s">
        <v>553</v>
      </c>
      <c r="P452" s="127" t="s">
        <v>553</v>
      </c>
      <c r="Q452" s="158" t="s">
        <v>1528</v>
      </c>
    </row>
    <row r="453" spans="2:17" ht="12" customHeight="1" x14ac:dyDescent="0.3">
      <c r="B453" s="131" t="s">
        <v>181</v>
      </c>
      <c r="C453" s="257" t="s">
        <v>1227</v>
      </c>
      <c r="D453" s="139">
        <v>23700</v>
      </c>
      <c r="E453" s="131">
        <f t="shared" si="12"/>
        <v>25239.616613418533</v>
      </c>
      <c r="F453" s="140">
        <v>23700</v>
      </c>
      <c r="G453" s="133">
        <f t="shared" si="13"/>
        <v>25239.616613418533</v>
      </c>
      <c r="H453" s="134" t="s">
        <v>493</v>
      </c>
      <c r="I453" s="128" t="s">
        <v>494</v>
      </c>
      <c r="J453" s="141" t="s">
        <v>78</v>
      </c>
      <c r="K453" s="141" t="s">
        <v>503</v>
      </c>
      <c r="L453" s="141" t="s">
        <v>510</v>
      </c>
      <c r="M453" s="152" t="s">
        <v>1301</v>
      </c>
      <c r="N453" s="155">
        <v>25030</v>
      </c>
      <c r="O453" s="152" t="s">
        <v>553</v>
      </c>
      <c r="P453" s="127" t="s">
        <v>553</v>
      </c>
      <c r="Q453" s="157" t="s">
        <v>1529</v>
      </c>
    </row>
    <row r="454" spans="2:17" ht="12" customHeight="1" x14ac:dyDescent="0.3">
      <c r="B454" s="128" t="s">
        <v>175</v>
      </c>
      <c r="C454" s="257" t="s">
        <v>386</v>
      </c>
      <c r="D454" s="139">
        <v>21940.800000000003</v>
      </c>
      <c r="E454" s="131">
        <f t="shared" si="12"/>
        <v>23366.134185303519</v>
      </c>
      <c r="F454" s="140">
        <v>21940.800000000003</v>
      </c>
      <c r="G454" s="133">
        <f t="shared" si="13"/>
        <v>23366.134185303519</v>
      </c>
      <c r="H454" s="134" t="s">
        <v>493</v>
      </c>
      <c r="I454" s="128" t="s">
        <v>494</v>
      </c>
      <c r="J454" s="141" t="s">
        <v>78</v>
      </c>
      <c r="K454" s="141" t="s">
        <v>503</v>
      </c>
      <c r="L454" s="141" t="s">
        <v>512</v>
      </c>
      <c r="M454" s="152" t="s">
        <v>525</v>
      </c>
      <c r="N454" s="155">
        <v>14030</v>
      </c>
      <c r="O454" s="152" t="s">
        <v>553</v>
      </c>
      <c r="P454" s="127" t="s">
        <v>553</v>
      </c>
      <c r="Q454" s="157" t="s">
        <v>1530</v>
      </c>
    </row>
    <row r="455" spans="2:17" ht="12" customHeight="1" x14ac:dyDescent="0.3">
      <c r="B455" s="131" t="s">
        <v>198</v>
      </c>
      <c r="C455" s="257" t="s">
        <v>385</v>
      </c>
      <c r="D455" s="139">
        <v>21098.800000000003</v>
      </c>
      <c r="E455" s="131">
        <f t="shared" si="12"/>
        <v>22469.435569755064</v>
      </c>
      <c r="F455" s="140">
        <v>21098.800000000003</v>
      </c>
      <c r="G455" s="133">
        <f t="shared" si="13"/>
        <v>22469.435569755064</v>
      </c>
      <c r="H455" s="134" t="s">
        <v>493</v>
      </c>
      <c r="I455" s="128" t="s">
        <v>494</v>
      </c>
      <c r="J455" s="141" t="s">
        <v>78</v>
      </c>
      <c r="K455" s="141" t="s">
        <v>503</v>
      </c>
      <c r="L455" s="141" t="s">
        <v>512</v>
      </c>
      <c r="M455" s="152" t="s">
        <v>525</v>
      </c>
      <c r="N455" s="155">
        <v>14030</v>
      </c>
      <c r="O455" s="152" t="s">
        <v>553</v>
      </c>
      <c r="P455" s="127" t="s">
        <v>553</v>
      </c>
      <c r="Q455" s="157" t="s">
        <v>1531</v>
      </c>
    </row>
    <row r="456" spans="2:17" ht="12" customHeight="1" x14ac:dyDescent="0.3">
      <c r="B456" s="131" t="s">
        <v>199</v>
      </c>
      <c r="C456" s="257" t="s">
        <v>1228</v>
      </c>
      <c r="D456" s="139">
        <v>19443.351999999999</v>
      </c>
      <c r="E456" s="131">
        <f t="shared" si="12"/>
        <v>20706.445154419594</v>
      </c>
      <c r="F456" s="140">
        <v>19443.351999999999</v>
      </c>
      <c r="G456" s="133">
        <f t="shared" si="13"/>
        <v>20706.445154419594</v>
      </c>
      <c r="H456" s="134" t="s">
        <v>493</v>
      </c>
      <c r="I456" s="128" t="s">
        <v>494</v>
      </c>
      <c r="J456" s="141" t="s">
        <v>78</v>
      </c>
      <c r="K456" s="141" t="s">
        <v>503</v>
      </c>
      <c r="L456" s="141" t="s">
        <v>510</v>
      </c>
      <c r="M456" s="152" t="s">
        <v>534</v>
      </c>
      <c r="N456" s="155">
        <v>31220</v>
      </c>
      <c r="O456" s="152" t="s">
        <v>553</v>
      </c>
      <c r="P456" s="127" t="s">
        <v>553</v>
      </c>
      <c r="Q456" s="158" t="s">
        <v>1532</v>
      </c>
    </row>
    <row r="457" spans="2:17" ht="12" customHeight="1" x14ac:dyDescent="0.3">
      <c r="B457" s="131" t="s">
        <v>198</v>
      </c>
      <c r="C457" s="257" t="s">
        <v>1229</v>
      </c>
      <c r="D457" s="139">
        <v>18708.808000000001</v>
      </c>
      <c r="E457" s="131">
        <f t="shared" si="12"/>
        <v>19924.183173588928</v>
      </c>
      <c r="F457" s="140">
        <v>18708.808000000001</v>
      </c>
      <c r="G457" s="133">
        <f t="shared" si="13"/>
        <v>19924.183173588928</v>
      </c>
      <c r="H457" s="134" t="s">
        <v>493</v>
      </c>
      <c r="I457" s="128" t="s">
        <v>494</v>
      </c>
      <c r="J457" s="141" t="s">
        <v>78</v>
      </c>
      <c r="K457" s="141" t="s">
        <v>503</v>
      </c>
      <c r="L457" s="141" t="s">
        <v>510</v>
      </c>
      <c r="M457" s="152" t="s">
        <v>534</v>
      </c>
      <c r="N457" s="155">
        <v>31220</v>
      </c>
      <c r="O457" s="152" t="s">
        <v>553</v>
      </c>
      <c r="P457" s="127" t="s">
        <v>553</v>
      </c>
      <c r="Q457" s="158" t="s">
        <v>1533</v>
      </c>
    </row>
    <row r="458" spans="2:17" ht="12" customHeight="1" x14ac:dyDescent="0.3">
      <c r="B458" s="131" t="s">
        <v>176</v>
      </c>
      <c r="C458" s="257" t="s">
        <v>1230</v>
      </c>
      <c r="D458" s="139">
        <v>18700</v>
      </c>
      <c r="E458" s="131">
        <f t="shared" si="12"/>
        <v>19914.802981895635</v>
      </c>
      <c r="F458" s="140">
        <v>18700</v>
      </c>
      <c r="G458" s="133">
        <f t="shared" si="13"/>
        <v>19914.802981895635</v>
      </c>
      <c r="H458" s="134" t="s">
        <v>493</v>
      </c>
      <c r="I458" s="128" t="s">
        <v>494</v>
      </c>
      <c r="J458" s="141" t="s">
        <v>78</v>
      </c>
      <c r="K458" s="141" t="s">
        <v>503</v>
      </c>
      <c r="L458" s="141" t="s">
        <v>512</v>
      </c>
      <c r="M458" s="152" t="s">
        <v>525</v>
      </c>
      <c r="N458" s="155">
        <v>14030</v>
      </c>
      <c r="O458" s="152" t="s">
        <v>553</v>
      </c>
      <c r="P458" s="127" t="s">
        <v>553</v>
      </c>
      <c r="Q458" s="157" t="s">
        <v>1530</v>
      </c>
    </row>
    <row r="459" spans="2:17" ht="12" customHeight="1" x14ac:dyDescent="0.3">
      <c r="B459" s="131" t="s">
        <v>885</v>
      </c>
      <c r="C459" s="257" t="s">
        <v>384</v>
      </c>
      <c r="D459" s="139">
        <v>18400</v>
      </c>
      <c r="E459" s="131">
        <f t="shared" ref="E459:E522" si="14">D459/0.939</f>
        <v>19595.31416400426</v>
      </c>
      <c r="F459" s="140">
        <v>18400</v>
      </c>
      <c r="G459" s="133">
        <f t="shared" ref="G459:G522" si="15">F459/0.939</f>
        <v>19595.31416400426</v>
      </c>
      <c r="H459" s="134" t="s">
        <v>493</v>
      </c>
      <c r="I459" s="128" t="s">
        <v>494</v>
      </c>
      <c r="J459" s="141" t="s">
        <v>78</v>
      </c>
      <c r="K459" s="141" t="s">
        <v>503</v>
      </c>
      <c r="L459" s="141" t="s">
        <v>512</v>
      </c>
      <c r="M459" s="152" t="s">
        <v>525</v>
      </c>
      <c r="N459" s="155">
        <v>14030</v>
      </c>
      <c r="O459" s="152" t="s">
        <v>553</v>
      </c>
      <c r="P459" s="127" t="s">
        <v>553</v>
      </c>
      <c r="Q459" s="157" t="s">
        <v>1534</v>
      </c>
    </row>
    <row r="460" spans="2:17" ht="12" customHeight="1" x14ac:dyDescent="0.3">
      <c r="B460" s="128" t="s">
        <v>175</v>
      </c>
      <c r="C460" s="257" t="s">
        <v>1231</v>
      </c>
      <c r="D460" s="139">
        <v>16000</v>
      </c>
      <c r="E460" s="131">
        <f t="shared" si="14"/>
        <v>17039.403620873269</v>
      </c>
      <c r="F460" s="140">
        <v>16000</v>
      </c>
      <c r="G460" s="133">
        <f t="shared" si="15"/>
        <v>17039.403620873269</v>
      </c>
      <c r="H460" s="134" t="s">
        <v>493</v>
      </c>
      <c r="I460" s="128" t="s">
        <v>494</v>
      </c>
      <c r="J460" s="141" t="s">
        <v>78</v>
      </c>
      <c r="K460" s="141" t="s">
        <v>503</v>
      </c>
      <c r="L460" s="141" t="s">
        <v>512</v>
      </c>
      <c r="M460" s="152" t="s">
        <v>525</v>
      </c>
      <c r="N460" s="155">
        <v>14030</v>
      </c>
      <c r="O460" s="152" t="s">
        <v>553</v>
      </c>
      <c r="P460" s="127" t="s">
        <v>553</v>
      </c>
      <c r="Q460" s="158" t="s">
        <v>1535</v>
      </c>
    </row>
    <row r="461" spans="2:17" ht="12" customHeight="1" x14ac:dyDescent="0.3">
      <c r="B461" s="131" t="s">
        <v>185</v>
      </c>
      <c r="C461" s="257" t="s">
        <v>381</v>
      </c>
      <c r="D461" s="139">
        <v>14400</v>
      </c>
      <c r="E461" s="131">
        <f t="shared" si="14"/>
        <v>15335.463258785943</v>
      </c>
      <c r="F461" s="140">
        <v>14400</v>
      </c>
      <c r="G461" s="133">
        <f t="shared" si="15"/>
        <v>15335.463258785943</v>
      </c>
      <c r="H461" s="134" t="s">
        <v>493</v>
      </c>
      <c r="I461" s="128" t="s">
        <v>494</v>
      </c>
      <c r="J461" s="141" t="s">
        <v>78</v>
      </c>
      <c r="K461" s="141" t="s">
        <v>503</v>
      </c>
      <c r="L461" s="141" t="s">
        <v>512</v>
      </c>
      <c r="M461" s="152" t="s">
        <v>525</v>
      </c>
      <c r="N461" s="155">
        <v>14030</v>
      </c>
      <c r="O461" s="152" t="s">
        <v>553</v>
      </c>
      <c r="P461" s="127" t="s">
        <v>553</v>
      </c>
      <c r="Q461" s="158" t="s">
        <v>1536</v>
      </c>
    </row>
    <row r="462" spans="2:17" ht="12" customHeight="1" x14ac:dyDescent="0.3">
      <c r="B462" s="131" t="s">
        <v>184</v>
      </c>
      <c r="C462" s="257" t="s">
        <v>1232</v>
      </c>
      <c r="D462" s="139">
        <v>12000</v>
      </c>
      <c r="E462" s="131">
        <f t="shared" si="14"/>
        <v>12779.552715654952</v>
      </c>
      <c r="F462" s="140">
        <v>12000</v>
      </c>
      <c r="G462" s="133">
        <f t="shared" si="15"/>
        <v>12779.552715654952</v>
      </c>
      <c r="H462" s="134" t="s">
        <v>493</v>
      </c>
      <c r="I462" s="128" t="s">
        <v>494</v>
      </c>
      <c r="J462" s="141" t="s">
        <v>78</v>
      </c>
      <c r="K462" s="141" t="s">
        <v>503</v>
      </c>
      <c r="L462" s="141" t="s">
        <v>512</v>
      </c>
      <c r="M462" s="152" t="s">
        <v>525</v>
      </c>
      <c r="N462" s="155">
        <v>14030</v>
      </c>
      <c r="O462" s="152" t="s">
        <v>553</v>
      </c>
      <c r="P462" s="127" t="s">
        <v>553</v>
      </c>
      <c r="Q462" s="158" t="s">
        <v>1530</v>
      </c>
    </row>
    <row r="463" spans="2:17" ht="12" customHeight="1" x14ac:dyDescent="0.3">
      <c r="B463" s="131" t="s">
        <v>187</v>
      </c>
      <c r="C463" s="257" t="s">
        <v>1233</v>
      </c>
      <c r="D463" s="139">
        <v>12000</v>
      </c>
      <c r="E463" s="131">
        <f t="shared" si="14"/>
        <v>12779.552715654952</v>
      </c>
      <c r="F463" s="140">
        <v>12000</v>
      </c>
      <c r="G463" s="133">
        <f t="shared" si="15"/>
        <v>12779.552715654952</v>
      </c>
      <c r="H463" s="134" t="s">
        <v>493</v>
      </c>
      <c r="I463" s="128" t="s">
        <v>494</v>
      </c>
      <c r="J463" s="141" t="s">
        <v>78</v>
      </c>
      <c r="K463" s="141" t="s">
        <v>503</v>
      </c>
      <c r="L463" s="141" t="s">
        <v>512</v>
      </c>
      <c r="M463" s="152" t="s">
        <v>525</v>
      </c>
      <c r="N463" s="155">
        <v>14030</v>
      </c>
      <c r="O463" s="152" t="s">
        <v>553</v>
      </c>
      <c r="P463" s="127" t="s">
        <v>553</v>
      </c>
      <c r="Q463" s="158" t="s">
        <v>1530</v>
      </c>
    </row>
    <row r="464" spans="2:17" ht="12" customHeight="1" x14ac:dyDescent="0.3">
      <c r="B464" s="131" t="s">
        <v>183</v>
      </c>
      <c r="C464" s="257" t="s">
        <v>402</v>
      </c>
      <c r="D464" s="139">
        <v>11693.04</v>
      </c>
      <c r="E464" s="131">
        <f t="shared" si="14"/>
        <v>12452.6517571885</v>
      </c>
      <c r="F464" s="140">
        <v>11693.04</v>
      </c>
      <c r="G464" s="133">
        <f t="shared" si="15"/>
        <v>12452.6517571885</v>
      </c>
      <c r="H464" s="134" t="s">
        <v>493</v>
      </c>
      <c r="I464" s="128" t="s">
        <v>494</v>
      </c>
      <c r="J464" s="141" t="s">
        <v>78</v>
      </c>
      <c r="K464" s="141" t="s">
        <v>503</v>
      </c>
      <c r="L464" s="141" t="s">
        <v>512</v>
      </c>
      <c r="M464" s="152" t="s">
        <v>525</v>
      </c>
      <c r="N464" s="155">
        <v>14030</v>
      </c>
      <c r="O464" s="152" t="s">
        <v>553</v>
      </c>
      <c r="P464" s="127" t="s">
        <v>553</v>
      </c>
      <c r="Q464" s="157" t="s">
        <v>1530</v>
      </c>
    </row>
    <row r="465" spans="2:17" ht="12" customHeight="1" x14ac:dyDescent="0.3">
      <c r="B465" s="131" t="s">
        <v>185</v>
      </c>
      <c r="C465" s="257" t="s">
        <v>383</v>
      </c>
      <c r="D465" s="139">
        <v>11560</v>
      </c>
      <c r="E465" s="131">
        <f t="shared" si="14"/>
        <v>12310.969116080938</v>
      </c>
      <c r="F465" s="140">
        <v>11560</v>
      </c>
      <c r="G465" s="133">
        <f t="shared" si="15"/>
        <v>12310.969116080938</v>
      </c>
      <c r="H465" s="134" t="s">
        <v>493</v>
      </c>
      <c r="I465" s="128" t="s">
        <v>494</v>
      </c>
      <c r="J465" s="141" t="s">
        <v>78</v>
      </c>
      <c r="K465" s="141" t="s">
        <v>503</v>
      </c>
      <c r="L465" s="141" t="s">
        <v>512</v>
      </c>
      <c r="M465" s="152" t="s">
        <v>525</v>
      </c>
      <c r="N465" s="155">
        <v>14030</v>
      </c>
      <c r="O465" s="152" t="s">
        <v>553</v>
      </c>
      <c r="P465" s="127" t="s">
        <v>553</v>
      </c>
      <c r="Q465" s="158" t="s">
        <v>1537</v>
      </c>
    </row>
    <row r="466" spans="2:17" ht="12" customHeight="1" x14ac:dyDescent="0.3">
      <c r="B466" s="128" t="s">
        <v>889</v>
      </c>
      <c r="C466" s="257" t="s">
        <v>1234</v>
      </c>
      <c r="D466" s="139">
        <v>11280</v>
      </c>
      <c r="E466" s="131">
        <f t="shared" si="14"/>
        <v>12012.779552715656</v>
      </c>
      <c r="F466" s="140">
        <v>11280</v>
      </c>
      <c r="G466" s="133">
        <f t="shared" si="15"/>
        <v>12012.779552715656</v>
      </c>
      <c r="H466" s="134" t="s">
        <v>493</v>
      </c>
      <c r="I466" s="128" t="s">
        <v>494</v>
      </c>
      <c r="J466" s="141" t="s">
        <v>78</v>
      </c>
      <c r="K466" s="141" t="s">
        <v>503</v>
      </c>
      <c r="L466" s="141" t="s">
        <v>512</v>
      </c>
      <c r="M466" s="152" t="s">
        <v>525</v>
      </c>
      <c r="N466" s="155">
        <v>14030</v>
      </c>
      <c r="O466" s="152" t="s">
        <v>553</v>
      </c>
      <c r="P466" s="127" t="s">
        <v>553</v>
      </c>
      <c r="Q466" s="158" t="s">
        <v>1538</v>
      </c>
    </row>
    <row r="467" spans="2:17" ht="12" customHeight="1" x14ac:dyDescent="0.3">
      <c r="B467" s="131" t="s">
        <v>199</v>
      </c>
      <c r="C467" s="257" t="s">
        <v>1235</v>
      </c>
      <c r="D467" s="139">
        <v>9260.264000000001</v>
      </c>
      <c r="E467" s="131">
        <f t="shared" si="14"/>
        <v>9861.8359957401499</v>
      </c>
      <c r="F467" s="140">
        <v>9260.264000000001</v>
      </c>
      <c r="G467" s="133">
        <f t="shared" si="15"/>
        <v>9861.8359957401499</v>
      </c>
      <c r="H467" s="134" t="s">
        <v>493</v>
      </c>
      <c r="I467" s="128" t="s">
        <v>494</v>
      </c>
      <c r="J467" s="141" t="s">
        <v>78</v>
      </c>
      <c r="K467" s="141" t="s">
        <v>503</v>
      </c>
      <c r="L467" s="141" t="s">
        <v>510</v>
      </c>
      <c r="M467" s="152" t="s">
        <v>534</v>
      </c>
      <c r="N467" s="155">
        <v>31220</v>
      </c>
      <c r="O467" s="152" t="s">
        <v>553</v>
      </c>
      <c r="P467" s="127" t="s">
        <v>553</v>
      </c>
      <c r="Q467" s="158" t="s">
        <v>1539</v>
      </c>
    </row>
    <row r="468" spans="2:17" ht="12" customHeight="1" x14ac:dyDescent="0.3">
      <c r="B468" s="131" t="s">
        <v>217</v>
      </c>
      <c r="C468" s="257" t="s">
        <v>382</v>
      </c>
      <c r="D468" s="139">
        <v>8974.4</v>
      </c>
      <c r="E468" s="131">
        <f t="shared" si="14"/>
        <v>9557.4014909478174</v>
      </c>
      <c r="F468" s="140">
        <v>8974.4</v>
      </c>
      <c r="G468" s="133">
        <f t="shared" si="15"/>
        <v>9557.4014909478174</v>
      </c>
      <c r="H468" s="134" t="s">
        <v>493</v>
      </c>
      <c r="I468" s="128" t="s">
        <v>494</v>
      </c>
      <c r="J468" s="141" t="s">
        <v>78</v>
      </c>
      <c r="K468" s="141" t="s">
        <v>503</v>
      </c>
      <c r="L468" s="141" t="s">
        <v>512</v>
      </c>
      <c r="M468" s="152" t="s">
        <v>525</v>
      </c>
      <c r="N468" s="155">
        <v>14030</v>
      </c>
      <c r="O468" s="152" t="s">
        <v>553</v>
      </c>
      <c r="P468" s="127" t="s">
        <v>553</v>
      </c>
      <c r="Q468" s="158" t="s">
        <v>1540</v>
      </c>
    </row>
    <row r="469" spans="2:17" ht="12" customHeight="1" x14ac:dyDescent="0.3">
      <c r="B469" s="131" t="s">
        <v>197</v>
      </c>
      <c r="C469" s="257" t="s">
        <v>1236</v>
      </c>
      <c r="D469" s="139">
        <v>7716.8040000000001</v>
      </c>
      <c r="E469" s="131">
        <f t="shared" si="14"/>
        <v>8218.1086261980836</v>
      </c>
      <c r="F469" s="140">
        <v>7716.8040000000001</v>
      </c>
      <c r="G469" s="133">
        <f t="shared" si="15"/>
        <v>8218.1086261980836</v>
      </c>
      <c r="H469" s="134" t="s">
        <v>493</v>
      </c>
      <c r="I469" s="128" t="s">
        <v>494</v>
      </c>
      <c r="J469" s="141" t="s">
        <v>78</v>
      </c>
      <c r="K469" s="141" t="s">
        <v>503</v>
      </c>
      <c r="L469" s="141" t="s">
        <v>510</v>
      </c>
      <c r="M469" s="152" t="s">
        <v>534</v>
      </c>
      <c r="N469" s="155">
        <v>31220</v>
      </c>
      <c r="O469" s="152" t="s">
        <v>553</v>
      </c>
      <c r="P469" s="127" t="s">
        <v>553</v>
      </c>
      <c r="Q469" s="157" t="s">
        <v>1541</v>
      </c>
    </row>
    <row r="470" spans="2:17" ht="12" customHeight="1" x14ac:dyDescent="0.3">
      <c r="B470" s="131" t="s">
        <v>180</v>
      </c>
      <c r="C470" s="257" t="s">
        <v>401</v>
      </c>
      <c r="D470" s="139">
        <v>7646.4000000000005</v>
      </c>
      <c r="E470" s="131">
        <f t="shared" si="14"/>
        <v>8143.1309904153368</v>
      </c>
      <c r="F470" s="140">
        <v>7646.4000000000005</v>
      </c>
      <c r="G470" s="133">
        <f t="shared" si="15"/>
        <v>8143.1309904153368</v>
      </c>
      <c r="H470" s="134" t="s">
        <v>493</v>
      </c>
      <c r="I470" s="128" t="s">
        <v>494</v>
      </c>
      <c r="J470" s="141" t="s">
        <v>78</v>
      </c>
      <c r="K470" s="141" t="s">
        <v>503</v>
      </c>
      <c r="L470" s="141" t="s">
        <v>512</v>
      </c>
      <c r="M470" s="152" t="s">
        <v>525</v>
      </c>
      <c r="N470" s="155">
        <v>14030</v>
      </c>
      <c r="O470" s="152" t="s">
        <v>553</v>
      </c>
      <c r="P470" s="127" t="s">
        <v>553</v>
      </c>
      <c r="Q470" s="158" t="s">
        <v>1542</v>
      </c>
    </row>
    <row r="471" spans="2:17" ht="12" customHeight="1" x14ac:dyDescent="0.3">
      <c r="B471" s="131" t="s">
        <v>197</v>
      </c>
      <c r="C471" s="257" t="s">
        <v>409</v>
      </c>
      <c r="D471" s="139">
        <v>7091.2000000000007</v>
      </c>
      <c r="E471" s="131">
        <f t="shared" si="14"/>
        <v>7551.8636847710341</v>
      </c>
      <c r="F471" s="140">
        <v>7091.2000000000007</v>
      </c>
      <c r="G471" s="133">
        <f t="shared" si="15"/>
        <v>7551.8636847710341</v>
      </c>
      <c r="H471" s="134" t="s">
        <v>493</v>
      </c>
      <c r="I471" s="128" t="s">
        <v>494</v>
      </c>
      <c r="J471" s="141" t="s">
        <v>78</v>
      </c>
      <c r="K471" s="141" t="s">
        <v>503</v>
      </c>
      <c r="L471" s="141" t="s">
        <v>510</v>
      </c>
      <c r="M471" s="152" t="s">
        <v>534</v>
      </c>
      <c r="N471" s="155">
        <v>31220</v>
      </c>
      <c r="O471" s="152" t="s">
        <v>553</v>
      </c>
      <c r="P471" s="127" t="s">
        <v>553</v>
      </c>
      <c r="Q471" s="158" t="s">
        <v>1543</v>
      </c>
    </row>
    <row r="472" spans="2:17" ht="12" customHeight="1" x14ac:dyDescent="0.3">
      <c r="B472" s="128" t="s">
        <v>192</v>
      </c>
      <c r="C472" s="257" t="s">
        <v>1237</v>
      </c>
      <c r="D472" s="139">
        <v>6574.4000000000005</v>
      </c>
      <c r="E472" s="131">
        <f t="shared" si="14"/>
        <v>7001.4909478168274</v>
      </c>
      <c r="F472" s="140">
        <v>6574.4000000000005</v>
      </c>
      <c r="G472" s="133">
        <f t="shared" si="15"/>
        <v>7001.4909478168274</v>
      </c>
      <c r="H472" s="134" t="s">
        <v>493</v>
      </c>
      <c r="I472" s="128" t="s">
        <v>494</v>
      </c>
      <c r="J472" s="141" t="s">
        <v>78</v>
      </c>
      <c r="K472" s="141" t="s">
        <v>503</v>
      </c>
      <c r="L472" s="141" t="s">
        <v>512</v>
      </c>
      <c r="M472" s="152" t="s">
        <v>525</v>
      </c>
      <c r="N472" s="155">
        <v>14030</v>
      </c>
      <c r="O472" s="152" t="s">
        <v>553</v>
      </c>
      <c r="P472" s="127" t="s">
        <v>553</v>
      </c>
      <c r="Q472" s="158" t="s">
        <v>1544</v>
      </c>
    </row>
    <row r="473" spans="2:17" ht="12" customHeight="1" x14ac:dyDescent="0.3">
      <c r="B473" s="131" t="s">
        <v>199</v>
      </c>
      <c r="C473" s="258" t="s">
        <v>1238</v>
      </c>
      <c r="D473" s="139">
        <v>5748.9639999999999</v>
      </c>
      <c r="E473" s="131">
        <f t="shared" si="14"/>
        <v>6122.4323748668803</v>
      </c>
      <c r="F473" s="140">
        <v>5748.9639999999999</v>
      </c>
      <c r="G473" s="133">
        <f t="shared" si="15"/>
        <v>6122.4323748668803</v>
      </c>
      <c r="H473" s="134" t="s">
        <v>493</v>
      </c>
      <c r="I473" s="141" t="s">
        <v>494</v>
      </c>
      <c r="J473" s="141" t="s">
        <v>78</v>
      </c>
      <c r="K473" s="141" t="s">
        <v>503</v>
      </c>
      <c r="L473" s="141" t="s">
        <v>510</v>
      </c>
      <c r="M473" s="152" t="s">
        <v>534</v>
      </c>
      <c r="N473" s="155">
        <v>31220</v>
      </c>
      <c r="O473" s="152" t="s">
        <v>553</v>
      </c>
      <c r="P473" s="127" t="s">
        <v>553</v>
      </c>
      <c r="Q473" s="158" t="s">
        <v>1545</v>
      </c>
    </row>
    <row r="474" spans="2:17" ht="12" customHeight="1" x14ac:dyDescent="0.3">
      <c r="B474" s="128" t="s">
        <v>175</v>
      </c>
      <c r="C474" s="257" t="s">
        <v>1239</v>
      </c>
      <c r="D474" s="139">
        <v>250000</v>
      </c>
      <c r="E474" s="131">
        <f t="shared" si="14"/>
        <v>266240.68157614482</v>
      </c>
      <c r="F474" s="139">
        <v>250000</v>
      </c>
      <c r="G474" s="133">
        <f t="shared" si="15"/>
        <v>266240.68157614482</v>
      </c>
      <c r="H474" s="131" t="s">
        <v>701</v>
      </c>
      <c r="I474" s="128" t="s">
        <v>498</v>
      </c>
      <c r="J474" s="141" t="s">
        <v>78</v>
      </c>
      <c r="K474" s="141" t="s">
        <v>503</v>
      </c>
      <c r="L474" s="141" t="s">
        <v>512</v>
      </c>
      <c r="M474" s="152" t="s">
        <v>532</v>
      </c>
      <c r="N474" s="155">
        <v>31161</v>
      </c>
      <c r="O474" s="152" t="s">
        <v>553</v>
      </c>
      <c r="P474" s="127" t="s">
        <v>553</v>
      </c>
      <c r="Q474" s="157" t="s">
        <v>1546</v>
      </c>
    </row>
    <row r="475" spans="2:17" ht="12" customHeight="1" x14ac:dyDescent="0.3">
      <c r="B475" s="131" t="s">
        <v>221</v>
      </c>
      <c r="C475" s="256" t="s">
        <v>1240</v>
      </c>
      <c r="D475" s="130">
        <v>250000</v>
      </c>
      <c r="E475" s="131">
        <f t="shared" si="14"/>
        <v>266240.68157614482</v>
      </c>
      <c r="F475" s="130">
        <v>250000</v>
      </c>
      <c r="G475" s="133">
        <f t="shared" si="15"/>
        <v>266240.68157614482</v>
      </c>
      <c r="H475" s="131" t="s">
        <v>701</v>
      </c>
      <c r="I475" s="131" t="s">
        <v>494</v>
      </c>
      <c r="J475" s="136" t="s">
        <v>78</v>
      </c>
      <c r="K475" s="136" t="s">
        <v>503</v>
      </c>
      <c r="L475" s="136" t="s">
        <v>512</v>
      </c>
      <c r="M475" s="151" t="s">
        <v>532</v>
      </c>
      <c r="N475" s="131">
        <v>31161</v>
      </c>
      <c r="O475" s="152" t="s">
        <v>553</v>
      </c>
      <c r="P475" s="127" t="s">
        <v>553</v>
      </c>
      <c r="Q475" s="131" t="s">
        <v>1547</v>
      </c>
    </row>
    <row r="476" spans="2:17" ht="12" customHeight="1" x14ac:dyDescent="0.3">
      <c r="B476" s="131" t="s">
        <v>203</v>
      </c>
      <c r="C476" s="257" t="s">
        <v>1241</v>
      </c>
      <c r="D476" s="139">
        <v>225084.96</v>
      </c>
      <c r="E476" s="131">
        <f t="shared" si="14"/>
        <v>239707.09265175721</v>
      </c>
      <c r="F476" s="139">
        <v>225084.96</v>
      </c>
      <c r="G476" s="133">
        <f t="shared" si="15"/>
        <v>239707.09265175721</v>
      </c>
      <c r="H476" s="131" t="s">
        <v>701</v>
      </c>
      <c r="I476" s="128" t="s">
        <v>494</v>
      </c>
      <c r="J476" s="141" t="s">
        <v>78</v>
      </c>
      <c r="K476" s="141" t="s">
        <v>503</v>
      </c>
      <c r="L476" s="141" t="s">
        <v>512</v>
      </c>
      <c r="M476" s="152" t="s">
        <v>532</v>
      </c>
      <c r="N476" s="155">
        <v>31161</v>
      </c>
      <c r="O476" s="152" t="s">
        <v>553</v>
      </c>
      <c r="P476" s="127" t="s">
        <v>553</v>
      </c>
      <c r="Q476" s="158" t="s">
        <v>1548</v>
      </c>
    </row>
    <row r="477" spans="2:17" ht="12" customHeight="1" x14ac:dyDescent="0.3">
      <c r="B477" s="128" t="s">
        <v>172</v>
      </c>
      <c r="C477" s="257" t="s">
        <v>1242</v>
      </c>
      <c r="D477" s="142">
        <v>248455</v>
      </c>
      <c r="E477" s="131">
        <f t="shared" si="14"/>
        <v>264595.31416400429</v>
      </c>
      <c r="F477" s="142">
        <v>248455</v>
      </c>
      <c r="G477" s="133">
        <f t="shared" si="15"/>
        <v>264595.31416400429</v>
      </c>
      <c r="H477" s="131" t="s">
        <v>701</v>
      </c>
      <c r="I477" s="128" t="s">
        <v>494</v>
      </c>
      <c r="J477" s="141" t="s">
        <v>78</v>
      </c>
      <c r="K477" s="141" t="s">
        <v>503</v>
      </c>
      <c r="L477" s="141" t="s">
        <v>512</v>
      </c>
      <c r="M477" s="152" t="s">
        <v>532</v>
      </c>
      <c r="N477" s="155">
        <v>31161</v>
      </c>
      <c r="O477" s="152" t="s">
        <v>553</v>
      </c>
      <c r="P477" s="127" t="s">
        <v>553</v>
      </c>
      <c r="Q477" s="158" t="s">
        <v>1512</v>
      </c>
    </row>
    <row r="478" spans="2:17" ht="12" customHeight="1" x14ac:dyDescent="0.3">
      <c r="B478" s="131" t="s">
        <v>182</v>
      </c>
      <c r="C478" s="257" t="s">
        <v>1243</v>
      </c>
      <c r="D478" s="139">
        <v>250000</v>
      </c>
      <c r="E478" s="131">
        <f t="shared" si="14"/>
        <v>266240.68157614482</v>
      </c>
      <c r="F478" s="139">
        <v>250000</v>
      </c>
      <c r="G478" s="133">
        <f t="shared" si="15"/>
        <v>266240.68157614482</v>
      </c>
      <c r="H478" s="131" t="s">
        <v>701</v>
      </c>
      <c r="I478" s="128" t="s">
        <v>494</v>
      </c>
      <c r="J478" s="141" t="s">
        <v>78</v>
      </c>
      <c r="K478" s="141" t="s">
        <v>503</v>
      </c>
      <c r="L478" s="141" t="s">
        <v>512</v>
      </c>
      <c r="M478" s="152" t="s">
        <v>532</v>
      </c>
      <c r="N478" s="155">
        <v>31161</v>
      </c>
      <c r="O478" s="152" t="s">
        <v>553</v>
      </c>
      <c r="P478" s="127" t="s">
        <v>553</v>
      </c>
      <c r="Q478" s="157" t="s">
        <v>1549</v>
      </c>
    </row>
    <row r="479" spans="2:17" ht="12" customHeight="1" x14ac:dyDescent="0.3">
      <c r="B479" s="131" t="s">
        <v>196</v>
      </c>
      <c r="C479" s="257" t="s">
        <v>1244</v>
      </c>
      <c r="D479" s="139">
        <v>238946.18</v>
      </c>
      <c r="E479" s="131">
        <f t="shared" si="14"/>
        <v>254468.77529286477</v>
      </c>
      <c r="F479" s="139">
        <v>238946.18</v>
      </c>
      <c r="G479" s="133">
        <f t="shared" si="15"/>
        <v>254468.77529286477</v>
      </c>
      <c r="H479" s="131" t="s">
        <v>701</v>
      </c>
      <c r="I479" s="128" t="s">
        <v>494</v>
      </c>
      <c r="J479" s="141" t="s">
        <v>78</v>
      </c>
      <c r="K479" s="141" t="s">
        <v>503</v>
      </c>
      <c r="L479" s="141" t="s">
        <v>512</v>
      </c>
      <c r="M479" s="152" t="s">
        <v>532</v>
      </c>
      <c r="N479" s="155">
        <v>31161</v>
      </c>
      <c r="O479" s="152" t="s">
        <v>553</v>
      </c>
      <c r="P479" s="127" t="s">
        <v>553</v>
      </c>
      <c r="Q479" s="158" t="s">
        <v>1550</v>
      </c>
    </row>
    <row r="480" spans="2:17" ht="12" customHeight="1" x14ac:dyDescent="0.3">
      <c r="B480" s="131" t="s">
        <v>186</v>
      </c>
      <c r="C480" s="257" t="s">
        <v>1245</v>
      </c>
      <c r="D480" s="139">
        <v>212797.5</v>
      </c>
      <c r="E480" s="131">
        <f t="shared" si="14"/>
        <v>226621.40575079873</v>
      </c>
      <c r="F480" s="139">
        <v>212797.5</v>
      </c>
      <c r="G480" s="133">
        <f t="shared" si="15"/>
        <v>226621.40575079873</v>
      </c>
      <c r="H480" s="131" t="s">
        <v>701</v>
      </c>
      <c r="I480" s="128" t="s">
        <v>494</v>
      </c>
      <c r="J480" s="141" t="s">
        <v>78</v>
      </c>
      <c r="K480" s="141" t="s">
        <v>503</v>
      </c>
      <c r="L480" s="141" t="s">
        <v>512</v>
      </c>
      <c r="M480" s="152" t="s">
        <v>532</v>
      </c>
      <c r="N480" s="155">
        <v>31161</v>
      </c>
      <c r="O480" s="152" t="s">
        <v>553</v>
      </c>
      <c r="P480" s="127" t="s">
        <v>553</v>
      </c>
      <c r="Q480" s="158" t="s">
        <v>1548</v>
      </c>
    </row>
    <row r="481" spans="2:17" ht="12" customHeight="1" x14ac:dyDescent="0.3">
      <c r="B481" s="131" t="s">
        <v>186</v>
      </c>
      <c r="C481" s="256" t="s">
        <v>1246</v>
      </c>
      <c r="D481" s="130">
        <v>2324513.14</v>
      </c>
      <c r="E481" s="131">
        <f t="shared" si="14"/>
        <v>2475519.8509052186</v>
      </c>
      <c r="F481" s="130">
        <v>2324513.14</v>
      </c>
      <c r="G481" s="133">
        <f t="shared" si="15"/>
        <v>2475519.8509052186</v>
      </c>
      <c r="H481" s="131" t="s">
        <v>701</v>
      </c>
      <c r="I481" s="131" t="s">
        <v>494</v>
      </c>
      <c r="J481" s="136" t="s">
        <v>80</v>
      </c>
      <c r="K481" s="136" t="s">
        <v>503</v>
      </c>
      <c r="L481" s="136" t="s">
        <v>510</v>
      </c>
      <c r="M481" s="151" t="s">
        <v>532</v>
      </c>
      <c r="N481" s="131">
        <v>31140</v>
      </c>
      <c r="O481" s="152" t="s">
        <v>553</v>
      </c>
      <c r="P481" s="127" t="s">
        <v>553</v>
      </c>
      <c r="Q481" s="131" t="s">
        <v>1548</v>
      </c>
    </row>
    <row r="482" spans="2:17" ht="12" customHeight="1" x14ac:dyDescent="0.3">
      <c r="B482" s="131" t="s">
        <v>183</v>
      </c>
      <c r="C482" s="257" t="s">
        <v>1247</v>
      </c>
      <c r="D482" s="139">
        <v>250000</v>
      </c>
      <c r="E482" s="131">
        <f t="shared" si="14"/>
        <v>266240.68157614482</v>
      </c>
      <c r="F482" s="139">
        <v>250000</v>
      </c>
      <c r="G482" s="133">
        <f t="shared" si="15"/>
        <v>266240.68157614482</v>
      </c>
      <c r="H482" s="131" t="s">
        <v>701</v>
      </c>
      <c r="I482" s="128" t="s">
        <v>494</v>
      </c>
      <c r="J482" s="141" t="s">
        <v>78</v>
      </c>
      <c r="K482" s="141" t="s">
        <v>503</v>
      </c>
      <c r="L482" s="141" t="s">
        <v>512</v>
      </c>
      <c r="M482" s="152" t="s">
        <v>532</v>
      </c>
      <c r="N482" s="155">
        <v>31161</v>
      </c>
      <c r="O482" s="152" t="s">
        <v>553</v>
      </c>
      <c r="P482" s="127" t="s">
        <v>553</v>
      </c>
      <c r="Q482" s="158" t="s">
        <v>1524</v>
      </c>
    </row>
    <row r="483" spans="2:17" ht="12" customHeight="1" x14ac:dyDescent="0.3">
      <c r="B483" s="131" t="s">
        <v>182</v>
      </c>
      <c r="C483" s="257" t="s">
        <v>1248</v>
      </c>
      <c r="D483" s="139">
        <v>209000</v>
      </c>
      <c r="E483" s="131">
        <f t="shared" si="14"/>
        <v>222577.20979765709</v>
      </c>
      <c r="F483" s="139">
        <v>209000</v>
      </c>
      <c r="G483" s="133">
        <f t="shared" si="15"/>
        <v>222577.20979765709</v>
      </c>
      <c r="H483" s="131" t="s">
        <v>701</v>
      </c>
      <c r="I483" s="128" t="s">
        <v>494</v>
      </c>
      <c r="J483" s="141" t="s">
        <v>78</v>
      </c>
      <c r="K483" s="141" t="s">
        <v>503</v>
      </c>
      <c r="L483" s="141" t="s">
        <v>511</v>
      </c>
      <c r="M483" s="152" t="s">
        <v>514</v>
      </c>
      <c r="N483" s="156">
        <v>23182</v>
      </c>
      <c r="O483" s="152" t="s">
        <v>553</v>
      </c>
      <c r="P483" s="127" t="s">
        <v>553</v>
      </c>
      <c r="Q483" s="157" t="s">
        <v>1512</v>
      </c>
    </row>
    <row r="484" spans="2:17" ht="12" customHeight="1" x14ac:dyDescent="0.3">
      <c r="B484" s="131" t="s">
        <v>890</v>
      </c>
      <c r="C484" s="256" t="s">
        <v>1249</v>
      </c>
      <c r="D484" s="130">
        <v>1735038</v>
      </c>
      <c r="E484" s="131">
        <f t="shared" si="14"/>
        <v>1847750.7987220448</v>
      </c>
      <c r="F484" s="130">
        <v>1735038</v>
      </c>
      <c r="G484" s="133">
        <f t="shared" si="15"/>
        <v>1847750.7987220448</v>
      </c>
      <c r="H484" s="131" t="s">
        <v>701</v>
      </c>
      <c r="I484" s="131" t="s">
        <v>494</v>
      </c>
      <c r="J484" s="136" t="s">
        <v>80</v>
      </c>
      <c r="K484" s="136" t="s">
        <v>503</v>
      </c>
      <c r="L484" s="136" t="s">
        <v>511</v>
      </c>
      <c r="M484" s="151" t="s">
        <v>514</v>
      </c>
      <c r="N484" s="131">
        <v>23210</v>
      </c>
      <c r="O484" s="152" t="s">
        <v>553</v>
      </c>
      <c r="P484" s="127" t="s">
        <v>553</v>
      </c>
      <c r="Q484" s="131" t="s">
        <v>1551</v>
      </c>
    </row>
    <row r="485" spans="2:17" ht="12" customHeight="1" x14ac:dyDescent="0.3">
      <c r="B485" s="131" t="s">
        <v>891</v>
      </c>
      <c r="C485" s="256" t="s">
        <v>1250</v>
      </c>
      <c r="D485" s="130">
        <v>2245166.2799999998</v>
      </c>
      <c r="E485" s="131">
        <f t="shared" si="14"/>
        <v>2391018.4025559104</v>
      </c>
      <c r="F485" s="130">
        <v>2245166.2799999998</v>
      </c>
      <c r="G485" s="133">
        <f t="shared" si="15"/>
        <v>2391018.4025559104</v>
      </c>
      <c r="H485" s="131" t="s">
        <v>701</v>
      </c>
      <c r="I485" s="131" t="s">
        <v>494</v>
      </c>
      <c r="J485" s="136" t="s">
        <v>80</v>
      </c>
      <c r="K485" s="136" t="s">
        <v>503</v>
      </c>
      <c r="L485" s="136" t="s">
        <v>511</v>
      </c>
      <c r="M485" s="151" t="s">
        <v>514</v>
      </c>
      <c r="N485" s="131">
        <v>23210</v>
      </c>
      <c r="O485" s="152" t="s">
        <v>553</v>
      </c>
      <c r="P485" s="127" t="s">
        <v>553</v>
      </c>
      <c r="Q485" s="131" t="s">
        <v>1552</v>
      </c>
    </row>
    <row r="486" spans="2:17" ht="12" customHeight="1" x14ac:dyDescent="0.3">
      <c r="B486" s="131" t="s">
        <v>198</v>
      </c>
      <c r="C486" s="257" t="s">
        <v>1251</v>
      </c>
      <c r="D486" s="139">
        <v>42676.860759493669</v>
      </c>
      <c r="E486" s="131">
        <f t="shared" si="14"/>
        <v>45449.265984551304</v>
      </c>
      <c r="F486" s="139">
        <v>42676.860759493669</v>
      </c>
      <c r="G486" s="133">
        <f t="shared" si="15"/>
        <v>45449.265984551304</v>
      </c>
      <c r="H486" s="131" t="s">
        <v>701</v>
      </c>
      <c r="I486" s="128" t="s">
        <v>494</v>
      </c>
      <c r="J486" s="141" t="s">
        <v>78</v>
      </c>
      <c r="K486" s="141" t="s">
        <v>503</v>
      </c>
      <c r="L486" s="141" t="s">
        <v>510</v>
      </c>
      <c r="M486" s="152" t="s">
        <v>534</v>
      </c>
      <c r="N486" s="155">
        <v>31220</v>
      </c>
      <c r="O486" s="152" t="s">
        <v>553</v>
      </c>
      <c r="P486" s="127" t="s">
        <v>553</v>
      </c>
      <c r="Q486" s="158" t="s">
        <v>1553</v>
      </c>
    </row>
    <row r="487" spans="2:17" ht="12" customHeight="1" x14ac:dyDescent="0.3">
      <c r="B487" s="131" t="s">
        <v>198</v>
      </c>
      <c r="C487" s="257" t="s">
        <v>1252</v>
      </c>
      <c r="D487" s="139">
        <v>46968.4</v>
      </c>
      <c r="E487" s="131">
        <f t="shared" si="14"/>
        <v>50019.595314164006</v>
      </c>
      <c r="F487" s="139">
        <v>46968.4</v>
      </c>
      <c r="G487" s="133">
        <f t="shared" si="15"/>
        <v>50019.595314164006</v>
      </c>
      <c r="H487" s="131" t="s">
        <v>701</v>
      </c>
      <c r="I487" s="128" t="s">
        <v>494</v>
      </c>
      <c r="J487" s="141" t="s">
        <v>78</v>
      </c>
      <c r="K487" s="141" t="s">
        <v>503</v>
      </c>
      <c r="L487" s="141" t="s">
        <v>510</v>
      </c>
      <c r="M487" s="152" t="s">
        <v>534</v>
      </c>
      <c r="N487" s="155">
        <v>31220</v>
      </c>
      <c r="O487" s="152" t="s">
        <v>553</v>
      </c>
      <c r="P487" s="127" t="s">
        <v>553</v>
      </c>
      <c r="Q487" s="158" t="s">
        <v>1554</v>
      </c>
    </row>
    <row r="488" spans="2:17" ht="12" customHeight="1" x14ac:dyDescent="0.3">
      <c r="B488" s="131" t="s">
        <v>199</v>
      </c>
      <c r="C488" s="256" t="s">
        <v>1253</v>
      </c>
      <c r="D488" s="130">
        <v>2499931</v>
      </c>
      <c r="E488" s="131">
        <f t="shared" si="14"/>
        <v>2662333.3333333335</v>
      </c>
      <c r="F488" s="130">
        <v>2499931</v>
      </c>
      <c r="G488" s="133">
        <f t="shared" si="15"/>
        <v>2662333.3333333335</v>
      </c>
      <c r="H488" s="131" t="s">
        <v>701</v>
      </c>
      <c r="I488" s="131" t="s">
        <v>494</v>
      </c>
      <c r="J488" s="136" t="s">
        <v>80</v>
      </c>
      <c r="K488" s="136" t="s">
        <v>503</v>
      </c>
      <c r="L488" s="136" t="s">
        <v>512</v>
      </c>
      <c r="M488" s="151" t="s">
        <v>1297</v>
      </c>
      <c r="N488" s="131">
        <v>41020</v>
      </c>
      <c r="O488" s="152" t="s">
        <v>553</v>
      </c>
      <c r="P488" s="127" t="s">
        <v>553</v>
      </c>
      <c r="Q488" s="131" t="s">
        <v>1555</v>
      </c>
    </row>
    <row r="489" spans="2:17" ht="12" customHeight="1" x14ac:dyDescent="0.3">
      <c r="B489" s="131" t="s">
        <v>892</v>
      </c>
      <c r="C489" s="256" t="s">
        <v>1254</v>
      </c>
      <c r="D489" s="130">
        <v>250000</v>
      </c>
      <c r="E489" s="131">
        <f t="shared" si="14"/>
        <v>266240.68157614482</v>
      </c>
      <c r="F489" s="130">
        <v>250000</v>
      </c>
      <c r="G489" s="133">
        <f t="shared" si="15"/>
        <v>266240.68157614482</v>
      </c>
      <c r="H489" s="131" t="s">
        <v>701</v>
      </c>
      <c r="I489" s="131" t="s">
        <v>494</v>
      </c>
      <c r="J489" s="136" t="s">
        <v>78</v>
      </c>
      <c r="K489" s="136" t="s">
        <v>503</v>
      </c>
      <c r="L489" s="136" t="s">
        <v>512</v>
      </c>
      <c r="M489" s="151" t="s">
        <v>1298</v>
      </c>
      <c r="N489" s="131">
        <v>43060</v>
      </c>
      <c r="O489" s="152" t="s">
        <v>553</v>
      </c>
      <c r="P489" s="127" t="s">
        <v>553</v>
      </c>
      <c r="Q489" s="131" t="s">
        <v>1556</v>
      </c>
    </row>
    <row r="490" spans="2:17" ht="12" customHeight="1" x14ac:dyDescent="0.3">
      <c r="B490" s="131" t="s">
        <v>179</v>
      </c>
      <c r="C490" s="257" t="s">
        <v>1255</v>
      </c>
      <c r="D490" s="139">
        <v>249952.57</v>
      </c>
      <c r="E490" s="131">
        <f t="shared" si="14"/>
        <v>266190.17039403622</v>
      </c>
      <c r="F490" s="139">
        <v>249952.57</v>
      </c>
      <c r="G490" s="133">
        <f t="shared" si="15"/>
        <v>266190.17039403622</v>
      </c>
      <c r="H490" s="131" t="s">
        <v>701</v>
      </c>
      <c r="I490" s="128" t="s">
        <v>494</v>
      </c>
      <c r="J490" s="141" t="s">
        <v>78</v>
      </c>
      <c r="K490" s="141" t="s">
        <v>503</v>
      </c>
      <c r="L490" s="141" t="s">
        <v>511</v>
      </c>
      <c r="M490" s="152" t="s">
        <v>1299</v>
      </c>
      <c r="N490" s="155">
        <v>41082</v>
      </c>
      <c r="O490" s="152" t="s">
        <v>553</v>
      </c>
      <c r="P490" s="127" t="s">
        <v>553</v>
      </c>
      <c r="Q490" s="158" t="s">
        <v>1512</v>
      </c>
    </row>
    <row r="491" spans="2:17" ht="12" customHeight="1" x14ac:dyDescent="0.3">
      <c r="B491" s="131" t="s">
        <v>885</v>
      </c>
      <c r="C491" s="256" t="s">
        <v>1256</v>
      </c>
      <c r="D491" s="130">
        <v>1282740</v>
      </c>
      <c r="E491" s="131">
        <f t="shared" si="14"/>
        <v>1366070.2875399361</v>
      </c>
      <c r="F491" s="130">
        <v>1282740</v>
      </c>
      <c r="G491" s="133">
        <f t="shared" si="15"/>
        <v>1366070.2875399361</v>
      </c>
      <c r="H491" s="131" t="s">
        <v>701</v>
      </c>
      <c r="I491" s="131" t="s">
        <v>494</v>
      </c>
      <c r="J491" s="136" t="s">
        <v>80</v>
      </c>
      <c r="K491" s="136" t="s">
        <v>503</v>
      </c>
      <c r="L491" s="136" t="s">
        <v>511</v>
      </c>
      <c r="M491" s="151" t="s">
        <v>1302</v>
      </c>
      <c r="N491" s="131">
        <v>32130</v>
      </c>
      <c r="O491" s="152" t="s">
        <v>553</v>
      </c>
      <c r="P491" s="127" t="s">
        <v>553</v>
      </c>
      <c r="Q491" s="131" t="s">
        <v>1557</v>
      </c>
    </row>
    <row r="492" spans="2:17" ht="12" customHeight="1" x14ac:dyDescent="0.3">
      <c r="B492" s="131" t="s">
        <v>182</v>
      </c>
      <c r="C492" s="256" t="s">
        <v>1257</v>
      </c>
      <c r="D492" s="130">
        <v>600000</v>
      </c>
      <c r="E492" s="131">
        <f t="shared" si="14"/>
        <v>638977.63578274765</v>
      </c>
      <c r="F492" s="130">
        <v>600000</v>
      </c>
      <c r="G492" s="133">
        <f t="shared" si="15"/>
        <v>638977.63578274765</v>
      </c>
      <c r="H492" s="131" t="s">
        <v>701</v>
      </c>
      <c r="I492" s="131" t="s">
        <v>494</v>
      </c>
      <c r="J492" s="136" t="s">
        <v>78</v>
      </c>
      <c r="K492" s="136" t="s">
        <v>503</v>
      </c>
      <c r="L492" s="136" t="s">
        <v>512</v>
      </c>
      <c r="M492" s="151" t="s">
        <v>1303</v>
      </c>
      <c r="N492" s="131">
        <v>13020</v>
      </c>
      <c r="O492" s="152" t="s">
        <v>553</v>
      </c>
      <c r="P492" s="127" t="s">
        <v>553</v>
      </c>
      <c r="Q492" s="131" t="s">
        <v>1558</v>
      </c>
    </row>
    <row r="493" spans="2:17" ht="12" customHeight="1" x14ac:dyDescent="0.3">
      <c r="B493" s="131" t="s">
        <v>184</v>
      </c>
      <c r="C493" s="257" t="s">
        <v>1258</v>
      </c>
      <c r="D493" s="139">
        <v>250000</v>
      </c>
      <c r="E493" s="131">
        <f t="shared" si="14"/>
        <v>266240.68157614482</v>
      </c>
      <c r="F493" s="139">
        <v>250000</v>
      </c>
      <c r="G493" s="133">
        <f t="shared" si="15"/>
        <v>266240.68157614482</v>
      </c>
      <c r="H493" s="131" t="s">
        <v>701</v>
      </c>
      <c r="I493" s="128" t="s">
        <v>494</v>
      </c>
      <c r="J493" s="141" t="s">
        <v>78</v>
      </c>
      <c r="K493" s="141" t="s">
        <v>503</v>
      </c>
      <c r="L493" s="141" t="s">
        <v>512</v>
      </c>
      <c r="M493" s="152" t="s">
        <v>525</v>
      </c>
      <c r="N493" s="155">
        <v>14015</v>
      </c>
      <c r="O493" s="152" t="s">
        <v>553</v>
      </c>
      <c r="P493" s="127" t="s">
        <v>553</v>
      </c>
      <c r="Q493" s="158" t="s">
        <v>1559</v>
      </c>
    </row>
    <row r="494" spans="2:17" ht="12" customHeight="1" x14ac:dyDescent="0.3">
      <c r="B494" s="131" t="s">
        <v>893</v>
      </c>
      <c r="C494" s="256" t="s">
        <v>1259</v>
      </c>
      <c r="D494" s="130">
        <v>2500000</v>
      </c>
      <c r="E494" s="131">
        <f t="shared" si="14"/>
        <v>2662406.8157614483</v>
      </c>
      <c r="F494" s="130">
        <v>2500000</v>
      </c>
      <c r="G494" s="133">
        <f t="shared" si="15"/>
        <v>2662406.8157614483</v>
      </c>
      <c r="H494" s="131" t="s">
        <v>701</v>
      </c>
      <c r="I494" s="131" t="s">
        <v>494</v>
      </c>
      <c r="J494" s="136" t="s">
        <v>80</v>
      </c>
      <c r="K494" s="136" t="s">
        <v>503</v>
      </c>
      <c r="L494" s="136" t="s">
        <v>512</v>
      </c>
      <c r="M494" s="151" t="s">
        <v>525</v>
      </c>
      <c r="N494" s="131">
        <v>14021</v>
      </c>
      <c r="O494" s="152" t="s">
        <v>553</v>
      </c>
      <c r="P494" s="127" t="s">
        <v>553</v>
      </c>
      <c r="Q494" s="131" t="s">
        <v>1560</v>
      </c>
    </row>
    <row r="495" spans="2:17" ht="12" customHeight="1" x14ac:dyDescent="0.3">
      <c r="B495" s="131" t="s">
        <v>183</v>
      </c>
      <c r="C495" s="257" t="s">
        <v>1260</v>
      </c>
      <c r="D495" s="139">
        <v>250000</v>
      </c>
      <c r="E495" s="131">
        <f t="shared" si="14"/>
        <v>266240.68157614482</v>
      </c>
      <c r="F495" s="139">
        <v>250000</v>
      </c>
      <c r="G495" s="133">
        <f t="shared" si="15"/>
        <v>266240.68157614482</v>
      </c>
      <c r="H495" s="131" t="s">
        <v>701</v>
      </c>
      <c r="I495" s="128" t="s">
        <v>494</v>
      </c>
      <c r="J495" s="141" t="s">
        <v>78</v>
      </c>
      <c r="K495" s="141" t="s">
        <v>503</v>
      </c>
      <c r="L495" s="141" t="s">
        <v>512</v>
      </c>
      <c r="M495" s="152" t="s">
        <v>525</v>
      </c>
      <c r="N495" s="155">
        <v>14015</v>
      </c>
      <c r="O495" s="152" t="s">
        <v>553</v>
      </c>
      <c r="P495" s="127" t="s">
        <v>553</v>
      </c>
      <c r="Q495" s="157" t="s">
        <v>1559</v>
      </c>
    </row>
    <row r="496" spans="2:17" ht="12" customHeight="1" x14ac:dyDescent="0.3">
      <c r="B496" s="144" t="s">
        <v>199</v>
      </c>
      <c r="C496" s="259" t="s">
        <v>1261</v>
      </c>
      <c r="D496" s="146">
        <v>-3777</v>
      </c>
      <c r="E496" s="131">
        <f t="shared" si="14"/>
        <v>-4022.3642172523964</v>
      </c>
      <c r="F496" s="147">
        <v>-3777</v>
      </c>
      <c r="G496" s="133">
        <f t="shared" si="15"/>
        <v>-4022.3642172523964</v>
      </c>
      <c r="H496" s="131" t="s">
        <v>493</v>
      </c>
      <c r="I496" s="144" t="s">
        <v>494</v>
      </c>
      <c r="J496" s="137" t="s">
        <v>78</v>
      </c>
      <c r="K496" s="154" t="s">
        <v>503</v>
      </c>
      <c r="L496" s="154" t="s">
        <v>510</v>
      </c>
      <c r="M496" s="153" t="s">
        <v>534</v>
      </c>
      <c r="N496" s="144">
        <v>31220</v>
      </c>
      <c r="O496" s="152" t="s">
        <v>553</v>
      </c>
      <c r="P496" s="127" t="s">
        <v>553</v>
      </c>
      <c r="Q496" s="145" t="s">
        <v>1561</v>
      </c>
    </row>
    <row r="497" spans="2:17" ht="12" customHeight="1" x14ac:dyDescent="0.3">
      <c r="B497" s="144" t="s">
        <v>216</v>
      </c>
      <c r="C497" s="259" t="s">
        <v>1262</v>
      </c>
      <c r="D497" s="146">
        <v>4197</v>
      </c>
      <c r="E497" s="131">
        <f t="shared" si="14"/>
        <v>4469.64856230032</v>
      </c>
      <c r="F497" s="147">
        <v>4197</v>
      </c>
      <c r="G497" s="133">
        <f t="shared" si="15"/>
        <v>4469.64856230032</v>
      </c>
      <c r="H497" s="131" t="s">
        <v>493</v>
      </c>
      <c r="I497" s="144" t="s">
        <v>494</v>
      </c>
      <c r="J497" s="137" t="s">
        <v>78</v>
      </c>
      <c r="K497" s="154" t="s">
        <v>503</v>
      </c>
      <c r="L497" s="154" t="s">
        <v>512</v>
      </c>
      <c r="M497" s="153" t="s">
        <v>525</v>
      </c>
      <c r="N497" s="144">
        <v>14030</v>
      </c>
      <c r="O497" s="152" t="s">
        <v>553</v>
      </c>
      <c r="P497" s="127" t="s">
        <v>553</v>
      </c>
      <c r="Q497" s="145" t="s">
        <v>1536</v>
      </c>
    </row>
    <row r="498" spans="2:17" ht="12" customHeight="1" x14ac:dyDescent="0.3">
      <c r="B498" s="144" t="s">
        <v>180</v>
      </c>
      <c r="C498" s="260" t="s">
        <v>401</v>
      </c>
      <c r="D498" s="146">
        <v>7646.4</v>
      </c>
      <c r="E498" s="131">
        <f t="shared" si="14"/>
        <v>8143.1309904153359</v>
      </c>
      <c r="F498" s="147">
        <v>7646.4</v>
      </c>
      <c r="G498" s="133">
        <f t="shared" si="15"/>
        <v>8143.1309904153359</v>
      </c>
      <c r="H498" s="131" t="s">
        <v>493</v>
      </c>
      <c r="I498" s="144" t="s">
        <v>494</v>
      </c>
      <c r="J498" s="137" t="s">
        <v>78</v>
      </c>
      <c r="K498" s="154" t="s">
        <v>503</v>
      </c>
      <c r="L498" s="154" t="s">
        <v>512</v>
      </c>
      <c r="M498" s="153" t="s">
        <v>525</v>
      </c>
      <c r="N498" s="144">
        <v>14030</v>
      </c>
      <c r="O498" s="152" t="s">
        <v>553</v>
      </c>
      <c r="P498" s="127" t="s">
        <v>553</v>
      </c>
      <c r="Q498" s="145" t="s">
        <v>1542</v>
      </c>
    </row>
    <row r="499" spans="2:17" ht="12" customHeight="1" x14ac:dyDescent="0.3">
      <c r="B499" s="128" t="s">
        <v>175</v>
      </c>
      <c r="C499" s="257" t="s">
        <v>454</v>
      </c>
      <c r="D499" s="139">
        <v>138969</v>
      </c>
      <c r="E499" s="131">
        <f t="shared" si="14"/>
        <v>147996.8051118211</v>
      </c>
      <c r="F499" s="140">
        <v>138969</v>
      </c>
      <c r="G499" s="133">
        <f t="shared" si="15"/>
        <v>147996.8051118211</v>
      </c>
      <c r="H499" s="131" t="s">
        <v>493</v>
      </c>
      <c r="I499" s="128" t="s">
        <v>499</v>
      </c>
      <c r="J499" s="141" t="s">
        <v>502</v>
      </c>
      <c r="K499" s="141" t="s">
        <v>503</v>
      </c>
      <c r="L499" s="141" t="s">
        <v>511</v>
      </c>
      <c r="M499" s="152" t="s">
        <v>1304</v>
      </c>
      <c r="N499" s="155" t="s">
        <v>1325</v>
      </c>
      <c r="O499" s="152" t="s">
        <v>554</v>
      </c>
      <c r="P499" s="127" t="s">
        <v>554</v>
      </c>
      <c r="Q499" s="158" t="s">
        <v>692</v>
      </c>
    </row>
    <row r="500" spans="2:17" ht="12" customHeight="1" x14ac:dyDescent="0.3">
      <c r="B500" s="128" t="s">
        <v>190</v>
      </c>
      <c r="C500" s="257" t="s">
        <v>480</v>
      </c>
      <c r="D500" s="139">
        <v>70641.5</v>
      </c>
      <c r="E500" s="131">
        <f t="shared" si="14"/>
        <v>75230.564430244951</v>
      </c>
      <c r="F500" s="140">
        <v>70642</v>
      </c>
      <c r="G500" s="133">
        <f t="shared" si="15"/>
        <v>75231.096911608096</v>
      </c>
      <c r="H500" s="131" t="s">
        <v>493</v>
      </c>
      <c r="I500" s="128" t="s">
        <v>494</v>
      </c>
      <c r="J500" s="141" t="s">
        <v>78</v>
      </c>
      <c r="K500" s="141" t="s">
        <v>503</v>
      </c>
      <c r="L500" s="141" t="s">
        <v>510</v>
      </c>
      <c r="M500" s="152" t="s">
        <v>1305</v>
      </c>
      <c r="N500" s="155" t="s">
        <v>1326</v>
      </c>
      <c r="O500" s="152" t="s">
        <v>554</v>
      </c>
      <c r="P500" s="127" t="s">
        <v>554</v>
      </c>
      <c r="Q500" s="158" t="s">
        <v>1562</v>
      </c>
    </row>
    <row r="501" spans="2:17" ht="12" customHeight="1" x14ac:dyDescent="0.3">
      <c r="B501" s="128" t="s">
        <v>184</v>
      </c>
      <c r="C501" s="257" t="s">
        <v>477</v>
      </c>
      <c r="D501" s="139">
        <v>70000</v>
      </c>
      <c r="E501" s="131">
        <f t="shared" si="14"/>
        <v>74547.390841320565</v>
      </c>
      <c r="F501" s="140">
        <v>70000</v>
      </c>
      <c r="G501" s="133">
        <f t="shared" si="15"/>
        <v>74547.390841320565</v>
      </c>
      <c r="H501" s="131" t="s">
        <v>493</v>
      </c>
      <c r="I501" s="128" t="s">
        <v>494</v>
      </c>
      <c r="J501" s="141" t="s">
        <v>78</v>
      </c>
      <c r="K501" s="141" t="s">
        <v>503</v>
      </c>
      <c r="L501" s="141" t="s">
        <v>512</v>
      </c>
      <c r="M501" s="152" t="s">
        <v>1306</v>
      </c>
      <c r="N501" s="155">
        <v>31120</v>
      </c>
      <c r="O501" s="152" t="s">
        <v>554</v>
      </c>
      <c r="P501" s="127" t="s">
        <v>555</v>
      </c>
      <c r="Q501" s="157" t="s">
        <v>684</v>
      </c>
    </row>
    <row r="502" spans="2:17" ht="12" customHeight="1" x14ac:dyDescent="0.3">
      <c r="B502" s="128" t="s">
        <v>190</v>
      </c>
      <c r="C502" s="257" t="s">
        <v>452</v>
      </c>
      <c r="D502" s="139">
        <v>69650</v>
      </c>
      <c r="E502" s="131">
        <f t="shared" si="14"/>
        <v>74174.653887113949</v>
      </c>
      <c r="F502" s="140">
        <v>69650</v>
      </c>
      <c r="G502" s="133">
        <f t="shared" si="15"/>
        <v>74174.653887113949</v>
      </c>
      <c r="H502" s="131" t="s">
        <v>493</v>
      </c>
      <c r="I502" s="128" t="s">
        <v>498</v>
      </c>
      <c r="J502" s="141" t="s">
        <v>502</v>
      </c>
      <c r="K502" s="141" t="s">
        <v>503</v>
      </c>
      <c r="L502" s="141" t="s">
        <v>512</v>
      </c>
      <c r="M502" s="152" t="s">
        <v>1307</v>
      </c>
      <c r="N502" s="155" t="s">
        <v>1327</v>
      </c>
      <c r="O502" s="152" t="s">
        <v>554</v>
      </c>
      <c r="P502" s="127" t="s">
        <v>554</v>
      </c>
      <c r="Q502" s="157" t="s">
        <v>1563</v>
      </c>
    </row>
    <row r="503" spans="2:17" ht="12" customHeight="1" x14ac:dyDescent="0.3">
      <c r="B503" s="128" t="s">
        <v>190</v>
      </c>
      <c r="C503" s="257" t="s">
        <v>1615</v>
      </c>
      <c r="D503" s="139">
        <f>33580.65+35262.29</f>
        <v>68842.94</v>
      </c>
      <c r="E503" s="131">
        <f t="shared" si="14"/>
        <v>73315.165069222581</v>
      </c>
      <c r="F503" s="140">
        <f>E503</f>
        <v>73315.165069222581</v>
      </c>
      <c r="G503" s="133">
        <f t="shared" si="15"/>
        <v>78077.918071589549</v>
      </c>
      <c r="H503" s="131" t="s">
        <v>493</v>
      </c>
      <c r="I503" s="128" t="s">
        <v>494</v>
      </c>
      <c r="J503" s="141" t="s">
        <v>78</v>
      </c>
      <c r="K503" s="141" t="s">
        <v>503</v>
      </c>
      <c r="L503" s="141" t="s">
        <v>1320</v>
      </c>
      <c r="M503" s="152" t="s">
        <v>1308</v>
      </c>
      <c r="N503" s="155">
        <v>32310</v>
      </c>
      <c r="O503" s="152" t="s">
        <v>554</v>
      </c>
      <c r="P503" s="127" t="s">
        <v>555</v>
      </c>
      <c r="Q503" s="157" t="s">
        <v>1608</v>
      </c>
    </row>
    <row r="504" spans="2:17" ht="12" customHeight="1" x14ac:dyDescent="0.3">
      <c r="B504" s="128" t="s">
        <v>190</v>
      </c>
      <c r="C504" s="257" t="s">
        <v>1263</v>
      </c>
      <c r="D504" s="139">
        <v>59990</v>
      </c>
      <c r="E504" s="131">
        <f t="shared" si="14"/>
        <v>63887.113951011721</v>
      </c>
      <c r="F504" s="140">
        <v>59990</v>
      </c>
      <c r="G504" s="133">
        <f t="shared" si="15"/>
        <v>63887.113951011721</v>
      </c>
      <c r="H504" s="131" t="s">
        <v>493</v>
      </c>
      <c r="I504" s="128" t="s">
        <v>872</v>
      </c>
      <c r="J504" s="141" t="s">
        <v>78</v>
      </c>
      <c r="K504" s="141" t="s">
        <v>503</v>
      </c>
      <c r="L504" s="141" t="s">
        <v>1321</v>
      </c>
      <c r="M504" s="152" t="s">
        <v>1309</v>
      </c>
      <c r="N504" s="155">
        <v>14020</v>
      </c>
      <c r="O504" s="152" t="s">
        <v>554</v>
      </c>
      <c r="P504" s="127" t="s">
        <v>555</v>
      </c>
      <c r="Q504" s="157" t="s">
        <v>1564</v>
      </c>
    </row>
    <row r="505" spans="2:17" ht="12" customHeight="1" x14ac:dyDescent="0.3">
      <c r="B505" s="128" t="s">
        <v>190</v>
      </c>
      <c r="C505" s="257" t="s">
        <v>1616</v>
      </c>
      <c r="D505" s="139">
        <v>50000</v>
      </c>
      <c r="E505" s="131">
        <f t="shared" si="14"/>
        <v>53248.13631522897</v>
      </c>
      <c r="F505" s="140">
        <f>E505</f>
        <v>53248.13631522897</v>
      </c>
      <c r="G505" s="133">
        <f t="shared" si="15"/>
        <v>56707.280420904128</v>
      </c>
      <c r="H505" s="131" t="s">
        <v>493</v>
      </c>
      <c r="I505" s="128" t="s">
        <v>494</v>
      </c>
      <c r="J505" s="141" t="s">
        <v>78</v>
      </c>
      <c r="K505" s="141" t="s">
        <v>503</v>
      </c>
      <c r="L505" s="141" t="s">
        <v>512</v>
      </c>
      <c r="M505" s="152" t="s">
        <v>1304</v>
      </c>
      <c r="N505" s="155">
        <v>31130</v>
      </c>
      <c r="O505" s="152" t="s">
        <v>554</v>
      </c>
      <c r="P505" s="127" t="s">
        <v>555</v>
      </c>
      <c r="Q505" s="157" t="s">
        <v>698</v>
      </c>
    </row>
    <row r="506" spans="2:17" ht="12" customHeight="1" x14ac:dyDescent="0.3">
      <c r="B506" s="128" t="s">
        <v>184</v>
      </c>
      <c r="C506" s="257" t="s">
        <v>1629</v>
      </c>
      <c r="D506" s="139">
        <f>50000</f>
        <v>50000</v>
      </c>
      <c r="E506" s="131">
        <f t="shared" si="14"/>
        <v>53248.13631522897</v>
      </c>
      <c r="F506" s="140">
        <f>E506</f>
        <v>53248.13631522897</v>
      </c>
      <c r="G506" s="133">
        <f t="shared" si="15"/>
        <v>56707.280420904128</v>
      </c>
      <c r="H506" s="131" t="s">
        <v>493</v>
      </c>
      <c r="I506" s="128" t="s">
        <v>494</v>
      </c>
      <c r="J506" s="141" t="s">
        <v>78</v>
      </c>
      <c r="K506" s="141" t="s">
        <v>503</v>
      </c>
      <c r="L506" s="141" t="s">
        <v>511</v>
      </c>
      <c r="M506" s="152" t="s">
        <v>1310</v>
      </c>
      <c r="N506" s="155" t="s">
        <v>1328</v>
      </c>
      <c r="O506" s="152" t="s">
        <v>554</v>
      </c>
      <c r="P506" s="127" t="s">
        <v>555</v>
      </c>
      <c r="Q506" s="157" t="s">
        <v>1609</v>
      </c>
    </row>
    <row r="507" spans="2:17" ht="12" customHeight="1" x14ac:dyDescent="0.3">
      <c r="B507" s="128" t="s">
        <v>894</v>
      </c>
      <c r="C507" s="257" t="s">
        <v>1263</v>
      </c>
      <c r="D507" s="139">
        <v>49500</v>
      </c>
      <c r="E507" s="131">
        <f t="shared" si="14"/>
        <v>52715.654952076678</v>
      </c>
      <c r="F507" s="140">
        <v>49500</v>
      </c>
      <c r="G507" s="133">
        <f t="shared" si="15"/>
        <v>52715.654952076678</v>
      </c>
      <c r="H507" s="131" t="s">
        <v>493</v>
      </c>
      <c r="I507" s="128" t="s">
        <v>872</v>
      </c>
      <c r="J507" s="141" t="s">
        <v>502</v>
      </c>
      <c r="K507" s="141" t="s">
        <v>508</v>
      </c>
      <c r="L507" s="141" t="s">
        <v>1322</v>
      </c>
      <c r="M507" s="152" t="s">
        <v>1309</v>
      </c>
      <c r="N507" s="155">
        <v>14021</v>
      </c>
      <c r="O507" s="152" t="s">
        <v>554</v>
      </c>
      <c r="P507" s="127" t="s">
        <v>555</v>
      </c>
      <c r="Q507" s="157" t="s">
        <v>1564</v>
      </c>
    </row>
    <row r="508" spans="2:17" ht="12" customHeight="1" x14ac:dyDescent="0.3">
      <c r="B508" s="128" t="s">
        <v>175</v>
      </c>
      <c r="C508" s="257" t="s">
        <v>1617</v>
      </c>
      <c r="D508" s="139">
        <v>44400</v>
      </c>
      <c r="E508" s="131">
        <f t="shared" si="14"/>
        <v>47284.345047923329</v>
      </c>
      <c r="F508" s="140">
        <f>E508</f>
        <v>47284.345047923329</v>
      </c>
      <c r="G508" s="133">
        <f t="shared" si="15"/>
        <v>50356.065013762869</v>
      </c>
      <c r="H508" s="131" t="s">
        <v>493</v>
      </c>
      <c r="I508" s="128" t="s">
        <v>494</v>
      </c>
      <c r="J508" s="141" t="s">
        <v>78</v>
      </c>
      <c r="K508" s="141" t="s">
        <v>503</v>
      </c>
      <c r="L508" s="141" t="s">
        <v>512</v>
      </c>
      <c r="M508" s="152" t="s">
        <v>1304</v>
      </c>
      <c r="N508" s="155" t="s">
        <v>1329</v>
      </c>
      <c r="O508" s="152" t="s">
        <v>554</v>
      </c>
      <c r="P508" s="127" t="s">
        <v>555</v>
      </c>
      <c r="Q508" s="157" t="s">
        <v>1610</v>
      </c>
    </row>
    <row r="509" spans="2:17" ht="12" customHeight="1" x14ac:dyDescent="0.3">
      <c r="B509" s="128" t="s">
        <v>190</v>
      </c>
      <c r="C509" s="257" t="s">
        <v>1618</v>
      </c>
      <c r="D509" s="139">
        <v>44223</v>
      </c>
      <c r="E509" s="131">
        <f t="shared" si="14"/>
        <v>47095.846645367412</v>
      </c>
      <c r="F509" s="140">
        <f>E509</f>
        <v>47095.846645367412</v>
      </c>
      <c r="G509" s="133">
        <f t="shared" si="15"/>
        <v>50155.321241072859</v>
      </c>
      <c r="H509" s="131" t="s">
        <v>493</v>
      </c>
      <c r="I509" s="128" t="s">
        <v>494</v>
      </c>
      <c r="J509" s="141" t="s">
        <v>78</v>
      </c>
      <c r="K509" s="141" t="s">
        <v>503</v>
      </c>
      <c r="L509" s="141" t="s">
        <v>512</v>
      </c>
      <c r="M509" s="152" t="s">
        <v>1304</v>
      </c>
      <c r="N509" s="155" t="s">
        <v>1330</v>
      </c>
      <c r="O509" s="152" t="s">
        <v>554</v>
      </c>
      <c r="P509" s="127" t="s">
        <v>555</v>
      </c>
      <c r="Q509" s="157" t="s">
        <v>705</v>
      </c>
    </row>
    <row r="510" spans="2:17" ht="12" customHeight="1" x14ac:dyDescent="0.3">
      <c r="B510" s="128" t="s">
        <v>895</v>
      </c>
      <c r="C510" s="257" t="s">
        <v>1264</v>
      </c>
      <c r="D510" s="139">
        <v>45209</v>
      </c>
      <c r="E510" s="131">
        <f t="shared" si="14"/>
        <v>48145.899893503731</v>
      </c>
      <c r="F510" s="143">
        <v>42210</v>
      </c>
      <c r="G510" s="133">
        <f t="shared" si="15"/>
        <v>44952.076677316298</v>
      </c>
      <c r="H510" s="131" t="s">
        <v>493</v>
      </c>
      <c r="I510" s="128" t="s">
        <v>498</v>
      </c>
      <c r="J510" s="141" t="s">
        <v>78</v>
      </c>
      <c r="K510" s="141" t="s">
        <v>508</v>
      </c>
      <c r="L510" s="141" t="s">
        <v>1321</v>
      </c>
      <c r="M510" s="152" t="s">
        <v>1309</v>
      </c>
      <c r="N510" s="156">
        <v>14020</v>
      </c>
      <c r="O510" s="152" t="s">
        <v>554</v>
      </c>
      <c r="P510" s="127" t="s">
        <v>555</v>
      </c>
      <c r="Q510" s="157" t="s">
        <v>1564</v>
      </c>
    </row>
    <row r="511" spans="2:17" ht="12" customHeight="1" x14ac:dyDescent="0.3">
      <c r="B511" s="128" t="s">
        <v>215</v>
      </c>
      <c r="C511" s="257" t="s">
        <v>1818</v>
      </c>
      <c r="D511" s="139">
        <v>41613.21</v>
      </c>
      <c r="E511" s="131">
        <f t="shared" si="14"/>
        <v>44316.517571884986</v>
      </c>
      <c r="F511" s="140">
        <v>41613.21</v>
      </c>
      <c r="G511" s="133">
        <f t="shared" si="15"/>
        <v>44316.517571884986</v>
      </c>
      <c r="H511" s="131" t="s">
        <v>493</v>
      </c>
      <c r="I511" s="128" t="s">
        <v>494</v>
      </c>
      <c r="J511" s="141" t="s">
        <v>78</v>
      </c>
      <c r="K511" s="141" t="s">
        <v>508</v>
      </c>
      <c r="L511" s="141" t="s">
        <v>512</v>
      </c>
      <c r="M511" s="152" t="s">
        <v>1309</v>
      </c>
      <c r="N511" s="155" t="s">
        <v>1331</v>
      </c>
      <c r="O511" s="152" t="s">
        <v>554</v>
      </c>
      <c r="P511" s="127" t="s">
        <v>555</v>
      </c>
      <c r="Q511" s="157" t="s">
        <v>665</v>
      </c>
    </row>
    <row r="512" spans="2:17" ht="12" customHeight="1" x14ac:dyDescent="0.3">
      <c r="B512" s="128" t="s">
        <v>174</v>
      </c>
      <c r="C512" s="257" t="s">
        <v>1265</v>
      </c>
      <c r="D512" s="139">
        <v>41147</v>
      </c>
      <c r="E512" s="131">
        <f t="shared" si="14"/>
        <v>43820.021299254528</v>
      </c>
      <c r="F512" s="140">
        <v>41147</v>
      </c>
      <c r="G512" s="133">
        <f t="shared" si="15"/>
        <v>43820.021299254528</v>
      </c>
      <c r="H512" s="131" t="s">
        <v>493</v>
      </c>
      <c r="I512" s="128" t="s">
        <v>494</v>
      </c>
      <c r="J512" s="141" t="s">
        <v>78</v>
      </c>
      <c r="K512" s="141" t="s">
        <v>503</v>
      </c>
      <c r="L512" s="141" t="s">
        <v>512</v>
      </c>
      <c r="M512" s="151" t="s">
        <v>519</v>
      </c>
      <c r="N512" s="155">
        <v>14050</v>
      </c>
      <c r="O512" s="152" t="s">
        <v>554</v>
      </c>
      <c r="P512" s="127" t="s">
        <v>555</v>
      </c>
      <c r="Q512" s="158" t="s">
        <v>1565</v>
      </c>
    </row>
    <row r="513" spans="2:17" ht="12" customHeight="1" x14ac:dyDescent="0.3">
      <c r="B513" s="128" t="s">
        <v>175</v>
      </c>
      <c r="C513" s="257" t="s">
        <v>1619</v>
      </c>
      <c r="D513" s="139">
        <f>39312.16</f>
        <v>39312.160000000003</v>
      </c>
      <c r="E513" s="131">
        <f t="shared" si="14"/>
        <v>41865.985090521841</v>
      </c>
      <c r="F513" s="140">
        <f>E513</f>
        <v>41865.985090521841</v>
      </c>
      <c r="G513" s="133">
        <f t="shared" si="15"/>
        <v>44585.713621429015</v>
      </c>
      <c r="H513" s="131" t="s">
        <v>493</v>
      </c>
      <c r="I513" s="128" t="s">
        <v>494</v>
      </c>
      <c r="J513" s="141" t="s">
        <v>78</v>
      </c>
      <c r="K513" s="141" t="s">
        <v>503</v>
      </c>
      <c r="L513" s="141" t="s">
        <v>512</v>
      </c>
      <c r="M513" s="152" t="s">
        <v>1304</v>
      </c>
      <c r="N513" s="155" t="s">
        <v>1329</v>
      </c>
      <c r="O513" s="152" t="s">
        <v>554</v>
      </c>
      <c r="P513" s="127" t="s">
        <v>555</v>
      </c>
      <c r="Q513" s="157" t="s">
        <v>1611</v>
      </c>
    </row>
    <row r="514" spans="2:17" ht="12" customHeight="1" x14ac:dyDescent="0.3">
      <c r="B514" s="128" t="s">
        <v>895</v>
      </c>
      <c r="C514" s="257" t="s">
        <v>1266</v>
      </c>
      <c r="D514" s="139">
        <v>37430</v>
      </c>
      <c r="E514" s="131">
        <f t="shared" si="14"/>
        <v>39861.554845580409</v>
      </c>
      <c r="F514" s="140">
        <v>37430</v>
      </c>
      <c r="G514" s="133">
        <f t="shared" si="15"/>
        <v>39861.554845580409</v>
      </c>
      <c r="H514" s="131" t="s">
        <v>493</v>
      </c>
      <c r="I514" s="128" t="s">
        <v>872</v>
      </c>
      <c r="J514" s="141" t="s">
        <v>78</v>
      </c>
      <c r="K514" s="141" t="s">
        <v>1323</v>
      </c>
      <c r="L514" s="141" t="s">
        <v>511</v>
      </c>
      <c r="M514" s="152" t="s">
        <v>1309</v>
      </c>
      <c r="N514" s="155">
        <v>14021</v>
      </c>
      <c r="O514" s="152" t="s">
        <v>554</v>
      </c>
      <c r="P514" s="127" t="s">
        <v>555</v>
      </c>
      <c r="Q514" s="157" t="s">
        <v>1566</v>
      </c>
    </row>
    <row r="515" spans="2:17" ht="12" customHeight="1" x14ac:dyDescent="0.3">
      <c r="B515" s="128" t="s">
        <v>214</v>
      </c>
      <c r="C515" s="257" t="s">
        <v>378</v>
      </c>
      <c r="D515" s="139">
        <v>36622.959999999999</v>
      </c>
      <c r="E515" s="131">
        <f t="shared" si="14"/>
        <v>39002.087326943561</v>
      </c>
      <c r="F515" s="140">
        <v>36623</v>
      </c>
      <c r="G515" s="133">
        <f t="shared" si="15"/>
        <v>39002.129925452609</v>
      </c>
      <c r="H515" s="131" t="s">
        <v>493</v>
      </c>
      <c r="I515" s="128" t="s">
        <v>494</v>
      </c>
      <c r="J515" s="141" t="s">
        <v>78</v>
      </c>
      <c r="K515" s="141" t="s">
        <v>508</v>
      </c>
      <c r="L515" s="141" t="s">
        <v>511</v>
      </c>
      <c r="M515" s="152" t="s">
        <v>532</v>
      </c>
      <c r="N515" s="155">
        <v>33210</v>
      </c>
      <c r="O515" s="152" t="s">
        <v>554</v>
      </c>
      <c r="P515" s="127" t="s">
        <v>555</v>
      </c>
      <c r="Q515" s="157" t="s">
        <v>1567</v>
      </c>
    </row>
    <row r="516" spans="2:17" ht="12" customHeight="1" x14ac:dyDescent="0.3">
      <c r="B516" s="128" t="s">
        <v>187</v>
      </c>
      <c r="C516" s="257" t="s">
        <v>1620</v>
      </c>
      <c r="D516" s="139">
        <f>33483.7</f>
        <v>33483.699999999997</v>
      </c>
      <c r="E516" s="131">
        <f t="shared" si="14"/>
        <v>35658.89243876464</v>
      </c>
      <c r="F516" s="140">
        <f>E516</f>
        <v>35658.89243876464</v>
      </c>
      <c r="G516" s="133">
        <f t="shared" si="15"/>
        <v>37975.391308588543</v>
      </c>
      <c r="H516" s="131" t="s">
        <v>493</v>
      </c>
      <c r="I516" s="128" t="s">
        <v>494</v>
      </c>
      <c r="J516" s="141" t="s">
        <v>78</v>
      </c>
      <c r="K516" s="141" t="s">
        <v>503</v>
      </c>
      <c r="L516" s="141" t="s">
        <v>512</v>
      </c>
      <c r="M516" s="152" t="s">
        <v>1304</v>
      </c>
      <c r="N516" s="155" t="s">
        <v>1332</v>
      </c>
      <c r="O516" s="152" t="s">
        <v>554</v>
      </c>
      <c r="P516" s="127" t="s">
        <v>555</v>
      </c>
      <c r="Q516" s="157" t="s">
        <v>1612</v>
      </c>
    </row>
    <row r="517" spans="2:17" ht="12" customHeight="1" x14ac:dyDescent="0.3">
      <c r="B517" s="128" t="s">
        <v>190</v>
      </c>
      <c r="C517" s="257" t="s">
        <v>1267</v>
      </c>
      <c r="D517" s="139">
        <v>31774</v>
      </c>
      <c r="E517" s="131">
        <f t="shared" si="14"/>
        <v>33838.125665601707</v>
      </c>
      <c r="F517" s="140">
        <v>31774</v>
      </c>
      <c r="G517" s="133">
        <f t="shared" si="15"/>
        <v>33838.125665601707</v>
      </c>
      <c r="H517" s="131" t="s">
        <v>493</v>
      </c>
      <c r="I517" s="128" t="s">
        <v>494</v>
      </c>
      <c r="J517" s="141" t="s">
        <v>78</v>
      </c>
      <c r="K517" s="141" t="s">
        <v>503</v>
      </c>
      <c r="L517" s="141" t="s">
        <v>512</v>
      </c>
      <c r="M517" s="151" t="s">
        <v>519</v>
      </c>
      <c r="N517" s="155">
        <v>14050</v>
      </c>
      <c r="O517" s="152" t="s">
        <v>554</v>
      </c>
      <c r="P517" s="127" t="s">
        <v>555</v>
      </c>
      <c r="Q517" s="158" t="s">
        <v>1568</v>
      </c>
    </row>
    <row r="518" spans="2:17" ht="12" customHeight="1" x14ac:dyDescent="0.3">
      <c r="B518" s="128" t="s">
        <v>190</v>
      </c>
      <c r="C518" s="257" t="s">
        <v>1621</v>
      </c>
      <c r="D518" s="139">
        <f>29104.67</f>
        <v>29104.67</v>
      </c>
      <c r="E518" s="131">
        <f t="shared" si="14"/>
        <v>30995.388711395102</v>
      </c>
      <c r="F518" s="140">
        <v>29104.67</v>
      </c>
      <c r="G518" s="133">
        <f t="shared" si="15"/>
        <v>30995.388711395102</v>
      </c>
      <c r="H518" s="131" t="s">
        <v>493</v>
      </c>
      <c r="I518" s="128" t="s">
        <v>494</v>
      </c>
      <c r="J518" s="141" t="s">
        <v>78</v>
      </c>
      <c r="K518" s="141" t="s">
        <v>503</v>
      </c>
      <c r="L518" s="141" t="s">
        <v>1320</v>
      </c>
      <c r="M518" s="152" t="s">
        <v>1308</v>
      </c>
      <c r="N518" s="155">
        <v>32310</v>
      </c>
      <c r="O518" s="152" t="s">
        <v>554</v>
      </c>
      <c r="P518" s="127" t="s">
        <v>555</v>
      </c>
      <c r="Q518" s="157" t="s">
        <v>1569</v>
      </c>
    </row>
    <row r="519" spans="2:17" ht="12" customHeight="1" x14ac:dyDescent="0.3">
      <c r="B519" s="128" t="s">
        <v>174</v>
      </c>
      <c r="C519" s="257" t="s">
        <v>1622</v>
      </c>
      <c r="D519" s="139">
        <f>27500</f>
        <v>27500</v>
      </c>
      <c r="E519" s="131">
        <f t="shared" si="14"/>
        <v>29286.474973375934</v>
      </c>
      <c r="F519" s="140">
        <f>E519</f>
        <v>29286.474973375934</v>
      </c>
      <c r="G519" s="133">
        <f t="shared" si="15"/>
        <v>31189.004231497271</v>
      </c>
      <c r="H519" s="131" t="s">
        <v>493</v>
      </c>
      <c r="I519" s="128" t="s">
        <v>494</v>
      </c>
      <c r="J519" s="141" t="s">
        <v>78</v>
      </c>
      <c r="K519" s="141" t="s">
        <v>503</v>
      </c>
      <c r="L519" s="141" t="s">
        <v>510</v>
      </c>
      <c r="M519" s="152" t="s">
        <v>1311</v>
      </c>
      <c r="N519" s="155" t="s">
        <v>1333</v>
      </c>
      <c r="O519" s="152" t="s">
        <v>554</v>
      </c>
      <c r="P519" s="127" t="s">
        <v>555</v>
      </c>
      <c r="Q519" s="157" t="s">
        <v>1613</v>
      </c>
    </row>
    <row r="520" spans="2:17" ht="12" customHeight="1" x14ac:dyDescent="0.3">
      <c r="B520" s="128" t="s">
        <v>184</v>
      </c>
      <c r="C520" s="257" t="s">
        <v>433</v>
      </c>
      <c r="D520" s="139">
        <v>21987</v>
      </c>
      <c r="E520" s="131">
        <f t="shared" si="14"/>
        <v>23415.335463258787</v>
      </c>
      <c r="F520" s="140">
        <v>21987</v>
      </c>
      <c r="G520" s="133">
        <f t="shared" si="15"/>
        <v>23415.335463258787</v>
      </c>
      <c r="H520" s="131" t="s">
        <v>493</v>
      </c>
      <c r="I520" s="128" t="s">
        <v>499</v>
      </c>
      <c r="J520" s="141" t="s">
        <v>78</v>
      </c>
      <c r="K520" s="141" t="s">
        <v>503</v>
      </c>
      <c r="L520" s="141" t="s">
        <v>511</v>
      </c>
      <c r="M520" s="152" t="s">
        <v>1309</v>
      </c>
      <c r="N520" s="155">
        <v>31320</v>
      </c>
      <c r="O520" s="152" t="s">
        <v>554</v>
      </c>
      <c r="P520" s="127" t="s">
        <v>555</v>
      </c>
      <c r="Q520" s="157" t="s">
        <v>1564</v>
      </c>
    </row>
    <row r="521" spans="2:17" ht="12" customHeight="1" x14ac:dyDescent="0.3">
      <c r="B521" s="128" t="s">
        <v>184</v>
      </c>
      <c r="C521" s="257" t="s">
        <v>1268</v>
      </c>
      <c r="D521" s="139">
        <v>21199</v>
      </c>
      <c r="E521" s="131">
        <f t="shared" si="14"/>
        <v>22576.144834930779</v>
      </c>
      <c r="F521" s="140">
        <v>21199</v>
      </c>
      <c r="G521" s="133">
        <f t="shared" si="15"/>
        <v>22576.144834930779</v>
      </c>
      <c r="H521" s="131" t="s">
        <v>493</v>
      </c>
      <c r="I521" s="128" t="s">
        <v>494</v>
      </c>
      <c r="J521" s="141" t="s">
        <v>78</v>
      </c>
      <c r="K521" s="141" t="s">
        <v>503</v>
      </c>
      <c r="L521" s="141" t="s">
        <v>511</v>
      </c>
      <c r="M521" s="152" t="s">
        <v>532</v>
      </c>
      <c r="N521" s="155">
        <v>31192</v>
      </c>
      <c r="O521" s="152" t="s">
        <v>554</v>
      </c>
      <c r="P521" s="127" t="s">
        <v>554</v>
      </c>
      <c r="Q521" s="158" t="s">
        <v>1570</v>
      </c>
    </row>
    <row r="522" spans="2:17" ht="12" customHeight="1" x14ac:dyDescent="0.3">
      <c r="B522" s="131" t="s">
        <v>187</v>
      </c>
      <c r="C522" s="257" t="s">
        <v>1623</v>
      </c>
      <c r="D522" s="139">
        <f>10965.08+9081.7</f>
        <v>20046.78</v>
      </c>
      <c r="E522" s="131">
        <f t="shared" si="14"/>
        <v>21349.073482428113</v>
      </c>
      <c r="F522" s="140">
        <f>E522</f>
        <v>21349.073482428113</v>
      </c>
      <c r="G522" s="133">
        <f t="shared" si="15"/>
        <v>22735.967499923445</v>
      </c>
      <c r="H522" s="131" t="s">
        <v>493</v>
      </c>
      <c r="I522" s="128" t="s">
        <v>494</v>
      </c>
      <c r="J522" s="141" t="s">
        <v>78</v>
      </c>
      <c r="K522" s="141" t="s">
        <v>503</v>
      </c>
      <c r="L522" s="141" t="s">
        <v>512</v>
      </c>
      <c r="M522" s="152" t="s">
        <v>1304</v>
      </c>
      <c r="N522" s="155" t="s">
        <v>1332</v>
      </c>
      <c r="O522" s="152" t="s">
        <v>554</v>
      </c>
      <c r="P522" s="127" t="s">
        <v>555</v>
      </c>
      <c r="Q522" s="157" t="s">
        <v>1571</v>
      </c>
    </row>
    <row r="523" spans="2:17" ht="12" customHeight="1" x14ac:dyDescent="0.3">
      <c r="B523" s="128" t="s">
        <v>175</v>
      </c>
      <c r="C523" s="257" t="s">
        <v>1624</v>
      </c>
      <c r="D523" s="139">
        <f>19808.84</f>
        <v>19808.84</v>
      </c>
      <c r="E523" s="131">
        <f t="shared" ref="E523:E561" si="16">D523/0.939</f>
        <v>21095.676251331206</v>
      </c>
      <c r="F523" s="140">
        <f>E523</f>
        <v>21095.676251331206</v>
      </c>
      <c r="G523" s="133">
        <f t="shared" ref="G523:G561" si="17">F523/0.939</f>
        <v>22466.10889385645</v>
      </c>
      <c r="H523" s="131" t="s">
        <v>493</v>
      </c>
      <c r="I523" s="128" t="s">
        <v>494</v>
      </c>
      <c r="J523" s="141" t="s">
        <v>78</v>
      </c>
      <c r="K523" s="141" t="s">
        <v>503</v>
      </c>
      <c r="L523" s="141" t="s">
        <v>512</v>
      </c>
      <c r="M523" s="152" t="s">
        <v>1304</v>
      </c>
      <c r="N523" s="155" t="s">
        <v>1329</v>
      </c>
      <c r="O523" s="152" t="s">
        <v>554</v>
      </c>
      <c r="P523" s="127" t="s">
        <v>555</v>
      </c>
      <c r="Q523" s="157" t="s">
        <v>1572</v>
      </c>
    </row>
    <row r="524" spans="2:17" ht="12" customHeight="1" x14ac:dyDescent="0.3">
      <c r="B524" s="128" t="s">
        <v>184</v>
      </c>
      <c r="C524" s="257" t="s">
        <v>1625</v>
      </c>
      <c r="D524" s="139">
        <f>9880.7+9880.7</f>
        <v>19761.400000000001</v>
      </c>
      <c r="E524" s="131">
        <f t="shared" si="16"/>
        <v>21045.154419595317</v>
      </c>
      <c r="F524" s="140">
        <f>E524</f>
        <v>21045.154419595317</v>
      </c>
      <c r="G524" s="133">
        <f t="shared" si="17"/>
        <v>22412.305026193098</v>
      </c>
      <c r="H524" s="131" t="s">
        <v>493</v>
      </c>
      <c r="I524" s="128" t="s">
        <v>494</v>
      </c>
      <c r="J524" s="141" t="s">
        <v>78</v>
      </c>
      <c r="K524" s="141" t="s">
        <v>503</v>
      </c>
      <c r="L524" s="141" t="s">
        <v>511</v>
      </c>
      <c r="M524" s="152" t="s">
        <v>1310</v>
      </c>
      <c r="N524" s="155" t="s">
        <v>1334</v>
      </c>
      <c r="O524" s="152" t="s">
        <v>554</v>
      </c>
      <c r="P524" s="127" t="s">
        <v>555</v>
      </c>
      <c r="Q524" s="157" t="s">
        <v>1573</v>
      </c>
    </row>
    <row r="525" spans="2:17" ht="12" customHeight="1" x14ac:dyDescent="0.3">
      <c r="B525" s="128" t="s">
        <v>214</v>
      </c>
      <c r="C525" s="257" t="s">
        <v>467</v>
      </c>
      <c r="D525" s="139">
        <v>31262</v>
      </c>
      <c r="E525" s="131">
        <f t="shared" si="16"/>
        <v>33292.864749733759</v>
      </c>
      <c r="F525" s="140">
        <v>18757</v>
      </c>
      <c r="G525" s="133">
        <f t="shared" si="17"/>
        <v>19975.505857294997</v>
      </c>
      <c r="H525" s="131" t="s">
        <v>493</v>
      </c>
      <c r="I525" s="128" t="s">
        <v>494</v>
      </c>
      <c r="J525" s="141" t="s">
        <v>78</v>
      </c>
      <c r="K525" s="141" t="s">
        <v>503</v>
      </c>
      <c r="L525" s="141" t="s">
        <v>512</v>
      </c>
      <c r="M525" s="152" t="s">
        <v>513</v>
      </c>
      <c r="N525" s="155">
        <v>15110</v>
      </c>
      <c r="O525" s="152" t="s">
        <v>554</v>
      </c>
      <c r="P525" s="127" t="s">
        <v>555</v>
      </c>
      <c r="Q525" s="158" t="s">
        <v>1574</v>
      </c>
    </row>
    <row r="526" spans="2:17" ht="12" customHeight="1" x14ac:dyDescent="0.3">
      <c r="B526" s="128" t="s">
        <v>175</v>
      </c>
      <c r="C526" s="257" t="s">
        <v>1626</v>
      </c>
      <c r="D526" s="139">
        <f>9000*2</f>
        <v>18000</v>
      </c>
      <c r="E526" s="131">
        <f t="shared" si="16"/>
        <v>19169.32907348243</v>
      </c>
      <c r="F526" s="140">
        <f>E526</f>
        <v>19169.32907348243</v>
      </c>
      <c r="G526" s="133">
        <f t="shared" si="17"/>
        <v>20414.620951525485</v>
      </c>
      <c r="H526" s="131" t="s">
        <v>493</v>
      </c>
      <c r="I526" s="128" t="s">
        <v>494</v>
      </c>
      <c r="J526" s="141" t="s">
        <v>78</v>
      </c>
      <c r="K526" s="141" t="s">
        <v>503</v>
      </c>
      <c r="L526" s="141" t="s">
        <v>512</v>
      </c>
      <c r="M526" s="152" t="s">
        <v>534</v>
      </c>
      <c r="N526" s="155">
        <v>31210</v>
      </c>
      <c r="O526" s="152" t="s">
        <v>554</v>
      </c>
      <c r="P526" s="127" t="s">
        <v>555</v>
      </c>
      <c r="Q526" s="157" t="s">
        <v>1575</v>
      </c>
    </row>
    <row r="527" spans="2:17" ht="12" customHeight="1" x14ac:dyDescent="0.3">
      <c r="B527" s="128" t="s">
        <v>190</v>
      </c>
      <c r="C527" s="257" t="s">
        <v>1627</v>
      </c>
      <c r="D527" s="139">
        <f>8975*2</f>
        <v>17950</v>
      </c>
      <c r="E527" s="131">
        <f t="shared" si="16"/>
        <v>19116.0809371672</v>
      </c>
      <c r="F527" s="140">
        <f>E527</f>
        <v>19116.0809371672</v>
      </c>
      <c r="G527" s="133">
        <f t="shared" si="17"/>
        <v>20357.913671104579</v>
      </c>
      <c r="H527" s="131" t="s">
        <v>493</v>
      </c>
      <c r="I527" s="128" t="s">
        <v>494</v>
      </c>
      <c r="J527" s="141" t="s">
        <v>78</v>
      </c>
      <c r="K527" s="141" t="s">
        <v>503</v>
      </c>
      <c r="L527" s="141" t="s">
        <v>512</v>
      </c>
      <c r="M527" s="152" t="s">
        <v>1304</v>
      </c>
      <c r="N527" s="155">
        <v>31130</v>
      </c>
      <c r="O527" s="152" t="s">
        <v>554</v>
      </c>
      <c r="P527" s="127" t="s">
        <v>555</v>
      </c>
      <c r="Q527" s="157" t="s">
        <v>1576</v>
      </c>
    </row>
    <row r="528" spans="2:17" ht="12" customHeight="1" x14ac:dyDescent="0.3">
      <c r="B528" s="128" t="s">
        <v>214</v>
      </c>
      <c r="C528" s="257" t="s">
        <v>379</v>
      </c>
      <c r="D528" s="139">
        <v>17681.490000000002</v>
      </c>
      <c r="E528" s="131">
        <f t="shared" si="16"/>
        <v>18830.127795527158</v>
      </c>
      <c r="F528" s="140">
        <v>17681</v>
      </c>
      <c r="G528" s="133">
        <f t="shared" si="17"/>
        <v>18829.605963791269</v>
      </c>
      <c r="H528" s="131" t="s">
        <v>493</v>
      </c>
      <c r="I528" s="128" t="s">
        <v>494</v>
      </c>
      <c r="J528" s="141" t="s">
        <v>78</v>
      </c>
      <c r="K528" s="141" t="s">
        <v>508</v>
      </c>
      <c r="L528" s="141" t="s">
        <v>512</v>
      </c>
      <c r="M528" s="152" t="s">
        <v>1309</v>
      </c>
      <c r="N528" s="155">
        <v>14010</v>
      </c>
      <c r="O528" s="152" t="s">
        <v>554</v>
      </c>
      <c r="P528" s="127" t="s">
        <v>554</v>
      </c>
      <c r="Q528" s="158" t="s">
        <v>1577</v>
      </c>
    </row>
    <row r="529" spans="2:17" ht="12" customHeight="1" x14ac:dyDescent="0.3">
      <c r="B529" s="128" t="s">
        <v>175</v>
      </c>
      <c r="C529" s="257" t="s">
        <v>1269</v>
      </c>
      <c r="D529" s="139">
        <v>15581</v>
      </c>
      <c r="E529" s="131">
        <f t="shared" si="16"/>
        <v>16593.18423855165</v>
      </c>
      <c r="F529" s="140">
        <v>15581</v>
      </c>
      <c r="G529" s="133">
        <f t="shared" si="17"/>
        <v>16593.18423855165</v>
      </c>
      <c r="H529" s="131" t="s">
        <v>493</v>
      </c>
      <c r="I529" s="128" t="s">
        <v>494</v>
      </c>
      <c r="J529" s="141" t="s">
        <v>78</v>
      </c>
      <c r="K529" s="141" t="s">
        <v>503</v>
      </c>
      <c r="L529" s="141" t="s">
        <v>512</v>
      </c>
      <c r="M529" s="152" t="s">
        <v>532</v>
      </c>
      <c r="N529" s="155">
        <v>31194</v>
      </c>
      <c r="O529" s="152" t="s">
        <v>554</v>
      </c>
      <c r="P529" s="127" t="s">
        <v>555</v>
      </c>
      <c r="Q529" s="157" t="s">
        <v>1578</v>
      </c>
    </row>
    <row r="530" spans="2:17" ht="12" customHeight="1" x14ac:dyDescent="0.3">
      <c r="B530" s="128" t="s">
        <v>190</v>
      </c>
      <c r="C530" s="257" t="s">
        <v>1270</v>
      </c>
      <c r="D530" s="139">
        <v>15478</v>
      </c>
      <c r="E530" s="131">
        <f t="shared" si="16"/>
        <v>16483.493077742281</v>
      </c>
      <c r="F530" s="140">
        <v>15478</v>
      </c>
      <c r="G530" s="133">
        <f t="shared" si="17"/>
        <v>16483.493077742281</v>
      </c>
      <c r="H530" s="131" t="s">
        <v>493</v>
      </c>
      <c r="I530" s="128" t="s">
        <v>494</v>
      </c>
      <c r="J530" s="141" t="s">
        <v>78</v>
      </c>
      <c r="K530" s="141" t="s">
        <v>503</v>
      </c>
      <c r="L530" s="141" t="s">
        <v>512</v>
      </c>
      <c r="M530" s="152" t="s">
        <v>532</v>
      </c>
      <c r="N530" s="155">
        <v>31194</v>
      </c>
      <c r="O530" s="152" t="s">
        <v>554</v>
      </c>
      <c r="P530" s="127" t="s">
        <v>555</v>
      </c>
      <c r="Q530" s="158" t="s">
        <v>1579</v>
      </c>
    </row>
    <row r="531" spans="2:17" ht="12" customHeight="1" x14ac:dyDescent="0.3">
      <c r="B531" s="128" t="s">
        <v>174</v>
      </c>
      <c r="C531" s="257" t="s">
        <v>1271</v>
      </c>
      <c r="D531" s="139">
        <v>14390</v>
      </c>
      <c r="E531" s="131">
        <f t="shared" si="16"/>
        <v>15324.813631522897</v>
      </c>
      <c r="F531" s="140">
        <v>14390</v>
      </c>
      <c r="G531" s="133">
        <f t="shared" si="17"/>
        <v>15324.813631522897</v>
      </c>
      <c r="H531" s="131" t="s">
        <v>493</v>
      </c>
      <c r="I531" s="128" t="s">
        <v>494</v>
      </c>
      <c r="J531" s="141" t="s">
        <v>78</v>
      </c>
      <c r="K531" s="141" t="s">
        <v>503</v>
      </c>
      <c r="L531" s="141" t="s">
        <v>512</v>
      </c>
      <c r="M531" s="152" t="s">
        <v>532</v>
      </c>
      <c r="N531" s="155">
        <v>31181</v>
      </c>
      <c r="O531" s="152" t="s">
        <v>554</v>
      </c>
      <c r="P531" s="127" t="s">
        <v>555</v>
      </c>
      <c r="Q531" s="158" t="s">
        <v>1580</v>
      </c>
    </row>
    <row r="532" spans="2:17" ht="12" customHeight="1" x14ac:dyDescent="0.3">
      <c r="B532" s="128" t="s">
        <v>174</v>
      </c>
      <c r="C532" s="257" t="s">
        <v>1272</v>
      </c>
      <c r="D532" s="139">
        <v>14342</v>
      </c>
      <c r="E532" s="131">
        <f t="shared" si="16"/>
        <v>15273.695420660279</v>
      </c>
      <c r="F532" s="140">
        <v>14342</v>
      </c>
      <c r="G532" s="133">
        <f t="shared" si="17"/>
        <v>15273.695420660279</v>
      </c>
      <c r="H532" s="131" t="s">
        <v>493</v>
      </c>
      <c r="I532" s="128" t="s">
        <v>494</v>
      </c>
      <c r="J532" s="141" t="s">
        <v>78</v>
      </c>
      <c r="K532" s="141" t="s">
        <v>503</v>
      </c>
      <c r="L532" s="141" t="s">
        <v>512</v>
      </c>
      <c r="M532" s="152" t="s">
        <v>532</v>
      </c>
      <c r="N532" s="155">
        <v>31181</v>
      </c>
      <c r="O532" s="152" t="s">
        <v>554</v>
      </c>
      <c r="P532" s="127" t="s">
        <v>555</v>
      </c>
      <c r="Q532" s="158" t="s">
        <v>1581</v>
      </c>
    </row>
    <row r="533" spans="2:17" ht="12" customHeight="1" x14ac:dyDescent="0.3">
      <c r="B533" s="128" t="s">
        <v>174</v>
      </c>
      <c r="C533" s="257" t="s">
        <v>478</v>
      </c>
      <c r="D533" s="139">
        <v>14000</v>
      </c>
      <c r="E533" s="131">
        <f t="shared" si="16"/>
        <v>14909.478168264111</v>
      </c>
      <c r="F533" s="140">
        <v>14000</v>
      </c>
      <c r="G533" s="133">
        <f t="shared" si="17"/>
        <v>14909.478168264111</v>
      </c>
      <c r="H533" s="131" t="s">
        <v>493</v>
      </c>
      <c r="I533" s="128" t="s">
        <v>494</v>
      </c>
      <c r="J533" s="141" t="s">
        <v>78</v>
      </c>
      <c r="K533" s="141" t="s">
        <v>503</v>
      </c>
      <c r="L533" s="141" t="s">
        <v>513</v>
      </c>
      <c r="M533" s="152" t="s">
        <v>1304</v>
      </c>
      <c r="N533" s="156">
        <v>14020</v>
      </c>
      <c r="O533" s="152" t="s">
        <v>554</v>
      </c>
      <c r="P533" s="127" t="s">
        <v>555</v>
      </c>
      <c r="Q533" s="157" t="s">
        <v>1564</v>
      </c>
    </row>
    <row r="534" spans="2:17" ht="12" customHeight="1" x14ac:dyDescent="0.3">
      <c r="B534" s="128" t="s">
        <v>184</v>
      </c>
      <c r="C534" s="257" t="s">
        <v>1273</v>
      </c>
      <c r="D534" s="139">
        <v>13682</v>
      </c>
      <c r="E534" s="131">
        <f t="shared" si="16"/>
        <v>14570.820021299256</v>
      </c>
      <c r="F534" s="140">
        <v>13682</v>
      </c>
      <c r="G534" s="133">
        <f t="shared" si="17"/>
        <v>14570.820021299256</v>
      </c>
      <c r="H534" s="131" t="s">
        <v>493</v>
      </c>
      <c r="I534" s="128" t="s">
        <v>494</v>
      </c>
      <c r="J534" s="141" t="s">
        <v>78</v>
      </c>
      <c r="K534" s="141" t="s">
        <v>503</v>
      </c>
      <c r="L534" s="141" t="s">
        <v>512</v>
      </c>
      <c r="M534" s="152" t="s">
        <v>1312</v>
      </c>
      <c r="N534" s="155" t="s">
        <v>1335</v>
      </c>
      <c r="O534" s="152" t="s">
        <v>554</v>
      </c>
      <c r="P534" s="127" t="s">
        <v>554</v>
      </c>
      <c r="Q534" s="158" t="s">
        <v>1582</v>
      </c>
    </row>
    <row r="535" spans="2:17" ht="12" customHeight="1" x14ac:dyDescent="0.3">
      <c r="B535" s="128" t="s">
        <v>174</v>
      </c>
      <c r="C535" s="257" t="s">
        <v>1274</v>
      </c>
      <c r="D535" s="139">
        <v>13340</v>
      </c>
      <c r="E535" s="131">
        <f t="shared" si="16"/>
        <v>14206.602768903089</v>
      </c>
      <c r="F535" s="140">
        <v>13340</v>
      </c>
      <c r="G535" s="133">
        <f t="shared" si="17"/>
        <v>14206.602768903089</v>
      </c>
      <c r="H535" s="131" t="s">
        <v>493</v>
      </c>
      <c r="I535" s="128" t="s">
        <v>494</v>
      </c>
      <c r="J535" s="141" t="s">
        <v>78</v>
      </c>
      <c r="K535" s="141" t="s">
        <v>503</v>
      </c>
      <c r="L535" s="141" t="s">
        <v>511</v>
      </c>
      <c r="M535" s="152" t="s">
        <v>1313</v>
      </c>
      <c r="N535" s="155" t="s">
        <v>1336</v>
      </c>
      <c r="O535" s="152" t="s">
        <v>554</v>
      </c>
      <c r="P535" s="127" t="s">
        <v>554</v>
      </c>
      <c r="Q535" s="158" t="s">
        <v>1583</v>
      </c>
    </row>
    <row r="536" spans="2:17" ht="12" customHeight="1" x14ac:dyDescent="0.3">
      <c r="B536" s="128" t="s">
        <v>174</v>
      </c>
      <c r="C536" s="257" t="s">
        <v>1275</v>
      </c>
      <c r="D536" s="139">
        <v>11224</v>
      </c>
      <c r="E536" s="131">
        <f t="shared" si="16"/>
        <v>11953.141640042599</v>
      </c>
      <c r="F536" s="140">
        <v>11224</v>
      </c>
      <c r="G536" s="133">
        <f t="shared" si="17"/>
        <v>11953.141640042599</v>
      </c>
      <c r="H536" s="131" t="s">
        <v>493</v>
      </c>
      <c r="I536" s="128" t="s">
        <v>494</v>
      </c>
      <c r="J536" s="141" t="s">
        <v>78</v>
      </c>
      <c r="K536" s="141" t="s">
        <v>503</v>
      </c>
      <c r="L536" s="141" t="s">
        <v>512</v>
      </c>
      <c r="M536" s="152" t="s">
        <v>532</v>
      </c>
      <c r="N536" s="155">
        <v>31192</v>
      </c>
      <c r="O536" s="152" t="s">
        <v>554</v>
      </c>
      <c r="P536" s="127" t="s">
        <v>555</v>
      </c>
      <c r="Q536" s="158" t="s">
        <v>1584</v>
      </c>
    </row>
    <row r="537" spans="2:17" ht="12" customHeight="1" x14ac:dyDescent="0.3">
      <c r="B537" s="128" t="s">
        <v>190</v>
      </c>
      <c r="C537" s="257" t="s">
        <v>453</v>
      </c>
      <c r="D537" s="139">
        <v>10771</v>
      </c>
      <c r="E537" s="131">
        <f t="shared" si="16"/>
        <v>11470.713525026626</v>
      </c>
      <c r="F537" s="140">
        <v>10771</v>
      </c>
      <c r="G537" s="133">
        <f t="shared" si="17"/>
        <v>11470.713525026626</v>
      </c>
      <c r="H537" s="131" t="s">
        <v>493</v>
      </c>
      <c r="I537" s="128" t="s">
        <v>494</v>
      </c>
      <c r="J537" s="141" t="s">
        <v>78</v>
      </c>
      <c r="K537" s="141" t="s">
        <v>503</v>
      </c>
      <c r="L537" s="141" t="s">
        <v>512</v>
      </c>
      <c r="M537" s="152" t="s">
        <v>1304</v>
      </c>
      <c r="N537" s="155">
        <v>31194</v>
      </c>
      <c r="O537" s="152" t="s">
        <v>554</v>
      </c>
      <c r="P537" s="127" t="s">
        <v>555</v>
      </c>
      <c r="Q537" s="158" t="s">
        <v>1585</v>
      </c>
    </row>
    <row r="538" spans="2:17" ht="12" customHeight="1" x14ac:dyDescent="0.3">
      <c r="B538" s="128" t="s">
        <v>177</v>
      </c>
      <c r="C538" s="257" t="s">
        <v>446</v>
      </c>
      <c r="D538" s="139">
        <v>10449</v>
      </c>
      <c r="E538" s="131">
        <f t="shared" si="16"/>
        <v>11127.79552715655</v>
      </c>
      <c r="F538" s="140">
        <v>10449</v>
      </c>
      <c r="G538" s="133">
        <f t="shared" si="17"/>
        <v>11127.79552715655</v>
      </c>
      <c r="H538" s="131" t="s">
        <v>493</v>
      </c>
      <c r="I538" s="128" t="s">
        <v>498</v>
      </c>
      <c r="J538" s="141" t="s">
        <v>502</v>
      </c>
      <c r="K538" s="141" t="s">
        <v>508</v>
      </c>
      <c r="L538" s="141" t="s">
        <v>512</v>
      </c>
      <c r="M538" s="152" t="s">
        <v>532</v>
      </c>
      <c r="N538" s="155">
        <v>31120</v>
      </c>
      <c r="O538" s="152" t="s">
        <v>554</v>
      </c>
      <c r="P538" s="127" t="s">
        <v>555</v>
      </c>
      <c r="Q538" s="157" t="s">
        <v>1586</v>
      </c>
    </row>
    <row r="539" spans="2:17" ht="12" customHeight="1" x14ac:dyDescent="0.3">
      <c r="B539" s="128" t="s">
        <v>191</v>
      </c>
      <c r="C539" s="257" t="s">
        <v>483</v>
      </c>
      <c r="D539" s="142">
        <v>9500</v>
      </c>
      <c r="E539" s="131">
        <f t="shared" si="16"/>
        <v>10117.145899893505</v>
      </c>
      <c r="F539" s="143">
        <v>9500</v>
      </c>
      <c r="G539" s="133">
        <f t="shared" si="17"/>
        <v>10117.145899893505</v>
      </c>
      <c r="H539" s="131" t="s">
        <v>493</v>
      </c>
      <c r="I539" s="128" t="s">
        <v>494</v>
      </c>
      <c r="J539" s="141" t="s">
        <v>78</v>
      </c>
      <c r="K539" s="141" t="s">
        <v>503</v>
      </c>
      <c r="L539" s="141" t="s">
        <v>1321</v>
      </c>
      <c r="M539" s="152" t="s">
        <v>533</v>
      </c>
      <c r="N539" s="155">
        <v>14081</v>
      </c>
      <c r="O539" s="152" t="s">
        <v>554</v>
      </c>
      <c r="P539" s="127" t="s">
        <v>554</v>
      </c>
      <c r="Q539" s="158" t="s">
        <v>692</v>
      </c>
    </row>
    <row r="540" spans="2:17" ht="12" customHeight="1" x14ac:dyDescent="0.3">
      <c r="B540" s="128" t="s">
        <v>175</v>
      </c>
      <c r="C540" s="257" t="s">
        <v>1276</v>
      </c>
      <c r="D540" s="139">
        <v>9129</v>
      </c>
      <c r="E540" s="131">
        <f t="shared" si="16"/>
        <v>9722.0447284345046</v>
      </c>
      <c r="F540" s="140">
        <v>9129</v>
      </c>
      <c r="G540" s="133">
        <f t="shared" si="17"/>
        <v>9722.0447284345046</v>
      </c>
      <c r="H540" s="131" t="s">
        <v>493</v>
      </c>
      <c r="I540" s="128" t="s">
        <v>494</v>
      </c>
      <c r="J540" s="141" t="s">
        <v>78</v>
      </c>
      <c r="K540" s="141" t="s">
        <v>503</v>
      </c>
      <c r="L540" s="141" t="s">
        <v>512</v>
      </c>
      <c r="M540" s="152" t="s">
        <v>534</v>
      </c>
      <c r="N540" s="155">
        <v>31220</v>
      </c>
      <c r="O540" s="152" t="s">
        <v>554</v>
      </c>
      <c r="P540" s="127" t="s">
        <v>555</v>
      </c>
      <c r="Q540" s="157" t="s">
        <v>1587</v>
      </c>
    </row>
    <row r="541" spans="2:17" ht="12" customHeight="1" x14ac:dyDescent="0.3">
      <c r="B541" s="128" t="s">
        <v>174</v>
      </c>
      <c r="C541" s="257" t="s">
        <v>1277</v>
      </c>
      <c r="D541" s="139">
        <v>7013</v>
      </c>
      <c r="E541" s="131">
        <f t="shared" si="16"/>
        <v>7468.5835995740154</v>
      </c>
      <c r="F541" s="140">
        <v>7013</v>
      </c>
      <c r="G541" s="133">
        <f t="shared" si="17"/>
        <v>7468.5835995740154</v>
      </c>
      <c r="H541" s="131" t="s">
        <v>493</v>
      </c>
      <c r="I541" s="128" t="s">
        <v>494</v>
      </c>
      <c r="J541" s="141" t="s">
        <v>78</v>
      </c>
      <c r="K541" s="141" t="s">
        <v>503</v>
      </c>
      <c r="L541" s="141" t="s">
        <v>512</v>
      </c>
      <c r="M541" s="152" t="s">
        <v>532</v>
      </c>
      <c r="N541" s="155">
        <v>31181</v>
      </c>
      <c r="O541" s="152" t="s">
        <v>554</v>
      </c>
      <c r="P541" s="127" t="s">
        <v>555</v>
      </c>
      <c r="Q541" s="158" t="s">
        <v>1588</v>
      </c>
    </row>
    <row r="542" spans="2:17" ht="12" customHeight="1" x14ac:dyDescent="0.3">
      <c r="B542" s="128" t="s">
        <v>190</v>
      </c>
      <c r="C542" s="257" t="s">
        <v>1278</v>
      </c>
      <c r="D542" s="139">
        <v>6487</v>
      </c>
      <c r="E542" s="131">
        <f t="shared" si="16"/>
        <v>6908.4132055378068</v>
      </c>
      <c r="F542" s="140">
        <v>6487</v>
      </c>
      <c r="G542" s="133">
        <f t="shared" si="17"/>
        <v>6908.4132055378068</v>
      </c>
      <c r="H542" s="131" t="s">
        <v>493</v>
      </c>
      <c r="I542" s="128" t="s">
        <v>494</v>
      </c>
      <c r="J542" s="141" t="s">
        <v>78</v>
      </c>
      <c r="K542" s="141" t="s">
        <v>503</v>
      </c>
      <c r="L542" s="141" t="s">
        <v>512</v>
      </c>
      <c r="M542" s="152" t="s">
        <v>1314</v>
      </c>
      <c r="N542" s="155" t="s">
        <v>1337</v>
      </c>
      <c r="O542" s="152" t="s">
        <v>554</v>
      </c>
      <c r="P542" s="127" t="s">
        <v>555</v>
      </c>
      <c r="Q542" s="158" t="s">
        <v>1589</v>
      </c>
    </row>
    <row r="543" spans="2:17" ht="12" customHeight="1" x14ac:dyDescent="0.3">
      <c r="B543" s="131" t="s">
        <v>181</v>
      </c>
      <c r="C543" s="257" t="s">
        <v>1279</v>
      </c>
      <c r="D543" s="139">
        <v>9937</v>
      </c>
      <c r="E543" s="131">
        <f t="shared" si="16"/>
        <v>10582.534611288605</v>
      </c>
      <c r="F543" s="140">
        <v>5963</v>
      </c>
      <c r="G543" s="133">
        <f t="shared" si="17"/>
        <v>6350.3727369542066</v>
      </c>
      <c r="H543" s="131" t="s">
        <v>493</v>
      </c>
      <c r="I543" s="128" t="s">
        <v>498</v>
      </c>
      <c r="J543" s="141" t="s">
        <v>78</v>
      </c>
      <c r="K543" s="141" t="s">
        <v>508</v>
      </c>
      <c r="L543" s="141" t="s">
        <v>512</v>
      </c>
      <c r="M543" s="152" t="s">
        <v>1315</v>
      </c>
      <c r="N543" s="155" t="s">
        <v>1338</v>
      </c>
      <c r="O543" s="152" t="s">
        <v>554</v>
      </c>
      <c r="P543" s="127" t="s">
        <v>555</v>
      </c>
      <c r="Q543" s="158" t="s">
        <v>1590</v>
      </c>
    </row>
    <row r="544" spans="2:17" ht="12" customHeight="1" x14ac:dyDescent="0.3">
      <c r="B544" s="128" t="s">
        <v>190</v>
      </c>
      <c r="C544" s="257" t="s">
        <v>1280</v>
      </c>
      <c r="D544" s="139">
        <v>4759</v>
      </c>
      <c r="E544" s="131">
        <f t="shared" si="16"/>
        <v>5068.1576144834935</v>
      </c>
      <c r="F544" s="140">
        <v>4759</v>
      </c>
      <c r="G544" s="133">
        <f t="shared" si="17"/>
        <v>5068.1576144834935</v>
      </c>
      <c r="H544" s="131" t="s">
        <v>493</v>
      </c>
      <c r="I544" s="128" t="s">
        <v>494</v>
      </c>
      <c r="J544" s="141" t="s">
        <v>78</v>
      </c>
      <c r="K544" s="141" t="s">
        <v>503</v>
      </c>
      <c r="L544" s="141" t="s">
        <v>511</v>
      </c>
      <c r="M544" s="152" t="s">
        <v>1316</v>
      </c>
      <c r="N544" s="155">
        <v>43060</v>
      </c>
      <c r="O544" s="152" t="s">
        <v>554</v>
      </c>
      <c r="P544" s="127" t="s">
        <v>555</v>
      </c>
      <c r="Q544" s="158" t="s">
        <v>1591</v>
      </c>
    </row>
    <row r="545" spans="2:17" ht="12" customHeight="1" x14ac:dyDescent="0.3">
      <c r="B545" s="128" t="s">
        <v>184</v>
      </c>
      <c r="C545" s="257" t="s">
        <v>1281</v>
      </c>
      <c r="D545" s="139">
        <v>4533</v>
      </c>
      <c r="E545" s="131">
        <f t="shared" si="16"/>
        <v>4827.4760383386583</v>
      </c>
      <c r="F545" s="140">
        <v>4533</v>
      </c>
      <c r="G545" s="133">
        <f t="shared" si="17"/>
        <v>4827.4760383386583</v>
      </c>
      <c r="H545" s="131" t="s">
        <v>493</v>
      </c>
      <c r="I545" s="128" t="s">
        <v>494</v>
      </c>
      <c r="J545" s="141" t="s">
        <v>78</v>
      </c>
      <c r="K545" s="141" t="s">
        <v>503</v>
      </c>
      <c r="L545" s="141" t="s">
        <v>512</v>
      </c>
      <c r="M545" s="152" t="s">
        <v>532</v>
      </c>
      <c r="N545" s="155" t="s">
        <v>1339</v>
      </c>
      <c r="O545" s="152" t="s">
        <v>554</v>
      </c>
      <c r="P545" s="127" t="s">
        <v>555</v>
      </c>
      <c r="Q545" s="158" t="s">
        <v>1592</v>
      </c>
    </row>
    <row r="546" spans="2:17" ht="12" customHeight="1" x14ac:dyDescent="0.3">
      <c r="B546" s="128" t="s">
        <v>175</v>
      </c>
      <c r="C546" s="257" t="s">
        <v>1282</v>
      </c>
      <c r="D546" s="139">
        <v>4414</v>
      </c>
      <c r="E546" s="131">
        <f t="shared" si="16"/>
        <v>4700.7454739084133</v>
      </c>
      <c r="F546" s="140">
        <v>4414</v>
      </c>
      <c r="G546" s="133">
        <f t="shared" si="17"/>
        <v>4700.7454739084133</v>
      </c>
      <c r="H546" s="131" t="s">
        <v>493</v>
      </c>
      <c r="I546" s="128" t="s">
        <v>494</v>
      </c>
      <c r="J546" s="141" t="s">
        <v>78</v>
      </c>
      <c r="K546" s="141" t="s">
        <v>503</v>
      </c>
      <c r="L546" s="141" t="s">
        <v>512</v>
      </c>
      <c r="M546" s="152" t="s">
        <v>532</v>
      </c>
      <c r="N546" s="155">
        <v>31181</v>
      </c>
      <c r="O546" s="152" t="s">
        <v>554</v>
      </c>
      <c r="P546" s="127" t="s">
        <v>555</v>
      </c>
      <c r="Q546" s="157" t="s">
        <v>1593</v>
      </c>
    </row>
    <row r="547" spans="2:17" ht="12" customHeight="1" x14ac:dyDescent="0.3">
      <c r="B547" s="128" t="s">
        <v>190</v>
      </c>
      <c r="C547" s="257" t="s">
        <v>1283</v>
      </c>
      <c r="D547" s="139">
        <v>4373</v>
      </c>
      <c r="E547" s="131">
        <f t="shared" si="16"/>
        <v>4657.082002129926</v>
      </c>
      <c r="F547" s="140">
        <v>4373</v>
      </c>
      <c r="G547" s="133">
        <f t="shared" si="17"/>
        <v>4657.082002129926</v>
      </c>
      <c r="H547" s="131" t="s">
        <v>493</v>
      </c>
      <c r="I547" s="128" t="s">
        <v>494</v>
      </c>
      <c r="J547" s="141" t="s">
        <v>78</v>
      </c>
      <c r="K547" s="141" t="s">
        <v>503</v>
      </c>
      <c r="L547" s="141" t="s">
        <v>512</v>
      </c>
      <c r="M547" s="152" t="s">
        <v>1314</v>
      </c>
      <c r="N547" s="155" t="s">
        <v>1340</v>
      </c>
      <c r="O547" s="152" t="s">
        <v>554</v>
      </c>
      <c r="P547" s="127" t="s">
        <v>555</v>
      </c>
      <c r="Q547" s="158" t="s">
        <v>1594</v>
      </c>
    </row>
    <row r="548" spans="2:17" ht="12" customHeight="1" x14ac:dyDescent="0.3">
      <c r="B548" s="128" t="s">
        <v>177</v>
      </c>
      <c r="C548" s="257" t="s">
        <v>447</v>
      </c>
      <c r="D548" s="139">
        <v>3562</v>
      </c>
      <c r="E548" s="131">
        <f t="shared" si="16"/>
        <v>3793.397231096912</v>
      </c>
      <c r="F548" s="140">
        <v>3562</v>
      </c>
      <c r="G548" s="133">
        <f t="shared" si="17"/>
        <v>3793.397231096912</v>
      </c>
      <c r="H548" s="131" t="s">
        <v>493</v>
      </c>
      <c r="I548" s="128" t="s">
        <v>494</v>
      </c>
      <c r="J548" s="141" t="s">
        <v>78</v>
      </c>
      <c r="K548" s="141" t="s">
        <v>503</v>
      </c>
      <c r="L548" s="141" t="s">
        <v>512</v>
      </c>
      <c r="M548" s="152" t="s">
        <v>532</v>
      </c>
      <c r="N548" s="155">
        <v>31120</v>
      </c>
      <c r="O548" s="152" t="s">
        <v>555</v>
      </c>
      <c r="P548" s="127" t="s">
        <v>554</v>
      </c>
      <c r="Q548" s="157" t="s">
        <v>1595</v>
      </c>
    </row>
    <row r="549" spans="2:17" ht="12" customHeight="1" x14ac:dyDescent="0.3">
      <c r="B549" s="128" t="s">
        <v>175</v>
      </c>
      <c r="C549" s="257" t="s">
        <v>1284</v>
      </c>
      <c r="D549" s="139">
        <v>3349</v>
      </c>
      <c r="E549" s="131">
        <f t="shared" si="16"/>
        <v>3566.5601703940365</v>
      </c>
      <c r="F549" s="140">
        <v>3349</v>
      </c>
      <c r="G549" s="133">
        <f t="shared" si="17"/>
        <v>3566.5601703940365</v>
      </c>
      <c r="H549" s="131" t="s">
        <v>493</v>
      </c>
      <c r="I549" s="128" t="s">
        <v>494</v>
      </c>
      <c r="J549" s="141" t="s">
        <v>78</v>
      </c>
      <c r="K549" s="141" t="s">
        <v>503</v>
      </c>
      <c r="L549" s="141" t="s">
        <v>512</v>
      </c>
      <c r="M549" s="152" t="s">
        <v>532</v>
      </c>
      <c r="N549" s="155" t="s">
        <v>1341</v>
      </c>
      <c r="O549" s="152" t="s">
        <v>554</v>
      </c>
      <c r="P549" s="127" t="s">
        <v>555</v>
      </c>
      <c r="Q549" s="157" t="s">
        <v>1596</v>
      </c>
    </row>
    <row r="550" spans="2:17" ht="12" customHeight="1" x14ac:dyDescent="0.3">
      <c r="B550" s="128" t="s">
        <v>190</v>
      </c>
      <c r="C550" s="258" t="s">
        <v>464</v>
      </c>
      <c r="D550" s="139">
        <v>3281</v>
      </c>
      <c r="E550" s="131">
        <f t="shared" si="16"/>
        <v>3494.1427050053248</v>
      </c>
      <c r="F550" s="140">
        <v>3281</v>
      </c>
      <c r="G550" s="133">
        <f t="shared" si="17"/>
        <v>3494.1427050053248</v>
      </c>
      <c r="H550" s="131" t="s">
        <v>493</v>
      </c>
      <c r="I550" s="141" t="s">
        <v>494</v>
      </c>
      <c r="J550" s="141" t="s">
        <v>78</v>
      </c>
      <c r="K550" s="141" t="s">
        <v>503</v>
      </c>
      <c r="L550" s="141" t="s">
        <v>512</v>
      </c>
      <c r="M550" s="152" t="s">
        <v>532</v>
      </c>
      <c r="N550" s="155">
        <v>31120</v>
      </c>
      <c r="O550" s="152" t="s">
        <v>554</v>
      </c>
      <c r="P550" s="127" t="s">
        <v>555</v>
      </c>
      <c r="Q550" s="158" t="s">
        <v>1597</v>
      </c>
    </row>
    <row r="551" spans="2:17" ht="12" customHeight="1" x14ac:dyDescent="0.3">
      <c r="B551" s="128" t="s">
        <v>190</v>
      </c>
      <c r="C551" s="257" t="s">
        <v>703</v>
      </c>
      <c r="D551" s="139">
        <v>2856</v>
      </c>
      <c r="E551" s="131">
        <f t="shared" si="16"/>
        <v>3041.5335463258789</v>
      </c>
      <c r="F551" s="140">
        <v>2856</v>
      </c>
      <c r="G551" s="133">
        <f t="shared" si="17"/>
        <v>3041.5335463258789</v>
      </c>
      <c r="H551" s="131" t="s">
        <v>493</v>
      </c>
      <c r="I551" s="128" t="s">
        <v>494</v>
      </c>
      <c r="J551" s="141" t="s">
        <v>78</v>
      </c>
      <c r="K551" s="141" t="s">
        <v>503</v>
      </c>
      <c r="L551" s="141" t="s">
        <v>512</v>
      </c>
      <c r="M551" s="152" t="s">
        <v>704</v>
      </c>
      <c r="N551" s="155">
        <v>31320</v>
      </c>
      <c r="O551" s="152" t="s">
        <v>555</v>
      </c>
      <c r="P551" s="127" t="s">
        <v>554</v>
      </c>
      <c r="Q551" s="158" t="s">
        <v>1598</v>
      </c>
    </row>
    <row r="552" spans="2:17" ht="12" customHeight="1" x14ac:dyDescent="0.3">
      <c r="B552" s="128" t="s">
        <v>175</v>
      </c>
      <c r="C552" s="257" t="s">
        <v>484</v>
      </c>
      <c r="D552" s="139">
        <v>2573</v>
      </c>
      <c r="E552" s="131">
        <f t="shared" si="16"/>
        <v>2740.1490947816828</v>
      </c>
      <c r="F552" s="140">
        <v>2573</v>
      </c>
      <c r="G552" s="133">
        <f t="shared" si="17"/>
        <v>2740.1490947816828</v>
      </c>
      <c r="H552" s="131" t="s">
        <v>493</v>
      </c>
      <c r="I552" s="128" t="s">
        <v>494</v>
      </c>
      <c r="J552" s="141" t="s">
        <v>78</v>
      </c>
      <c r="K552" s="141" t="s">
        <v>503</v>
      </c>
      <c r="L552" s="141" t="s">
        <v>512</v>
      </c>
      <c r="M552" s="152" t="s">
        <v>510</v>
      </c>
      <c r="N552" s="155" t="s">
        <v>1342</v>
      </c>
      <c r="O552" s="152" t="s">
        <v>554</v>
      </c>
      <c r="P552" s="127" t="s">
        <v>555</v>
      </c>
      <c r="Q552" s="158" t="s">
        <v>1599</v>
      </c>
    </row>
    <row r="553" spans="2:17" ht="12" customHeight="1" x14ac:dyDescent="0.3">
      <c r="B553" s="128" t="s">
        <v>177</v>
      </c>
      <c r="C553" s="257" t="s">
        <v>1285</v>
      </c>
      <c r="D553" s="139">
        <v>2388</v>
      </c>
      <c r="E553" s="131">
        <f t="shared" si="16"/>
        <v>2543.1309904153354</v>
      </c>
      <c r="F553" s="140">
        <v>2388</v>
      </c>
      <c r="G553" s="133">
        <f t="shared" si="17"/>
        <v>2543.1309904153354</v>
      </c>
      <c r="H553" s="131" t="s">
        <v>493</v>
      </c>
      <c r="I553" s="128" t="s">
        <v>494</v>
      </c>
      <c r="J553" s="141" t="s">
        <v>78</v>
      </c>
      <c r="K553" s="141" t="s">
        <v>503</v>
      </c>
      <c r="L553" s="141" t="s">
        <v>512</v>
      </c>
      <c r="M553" s="152" t="s">
        <v>1291</v>
      </c>
      <c r="N553" s="155" t="s">
        <v>1343</v>
      </c>
      <c r="O553" s="152" t="s">
        <v>554</v>
      </c>
      <c r="P553" s="127" t="s">
        <v>555</v>
      </c>
      <c r="Q553" s="157" t="s">
        <v>1600</v>
      </c>
    </row>
    <row r="554" spans="2:17" ht="12" customHeight="1" x14ac:dyDescent="0.3">
      <c r="B554" s="128" t="s">
        <v>175</v>
      </c>
      <c r="C554" s="257" t="s">
        <v>1286</v>
      </c>
      <c r="D554" s="139">
        <v>2002</v>
      </c>
      <c r="E554" s="131">
        <f t="shared" si="16"/>
        <v>2132.0553780617679</v>
      </c>
      <c r="F554" s="140">
        <v>2002</v>
      </c>
      <c r="G554" s="133">
        <f t="shared" si="17"/>
        <v>2132.0553780617679</v>
      </c>
      <c r="H554" s="131" t="s">
        <v>493</v>
      </c>
      <c r="I554" s="128" t="s">
        <v>494</v>
      </c>
      <c r="J554" s="141" t="s">
        <v>78</v>
      </c>
      <c r="K554" s="141" t="s">
        <v>503</v>
      </c>
      <c r="L554" s="141" t="s">
        <v>512</v>
      </c>
      <c r="M554" s="152" t="s">
        <v>532</v>
      </c>
      <c r="N554" s="155" t="s">
        <v>1344</v>
      </c>
      <c r="O554" s="152" t="s">
        <v>554</v>
      </c>
      <c r="P554" s="127" t="s">
        <v>555</v>
      </c>
      <c r="Q554" s="157" t="s">
        <v>1601</v>
      </c>
    </row>
    <row r="555" spans="2:17" ht="12" customHeight="1" x14ac:dyDescent="0.3">
      <c r="B555" s="141" t="s">
        <v>184</v>
      </c>
      <c r="C555" s="258" t="s">
        <v>436</v>
      </c>
      <c r="D555" s="148">
        <v>1814</v>
      </c>
      <c r="E555" s="131">
        <f t="shared" si="16"/>
        <v>1931.842385516507</v>
      </c>
      <c r="F555" s="149">
        <v>1814</v>
      </c>
      <c r="G555" s="133">
        <f t="shared" si="17"/>
        <v>1931.842385516507</v>
      </c>
      <c r="H555" s="131" t="s">
        <v>493</v>
      </c>
      <c r="I555" s="141" t="s">
        <v>494</v>
      </c>
      <c r="J555" s="141" t="s">
        <v>78</v>
      </c>
      <c r="K555" s="141" t="s">
        <v>503</v>
      </c>
      <c r="L555" s="141" t="s">
        <v>512</v>
      </c>
      <c r="M555" s="152" t="s">
        <v>1317</v>
      </c>
      <c r="N555" s="155" t="s">
        <v>1345</v>
      </c>
      <c r="O555" s="152" t="s">
        <v>554</v>
      </c>
      <c r="P555" s="127" t="s">
        <v>554</v>
      </c>
      <c r="Q555" s="158" t="s">
        <v>1602</v>
      </c>
    </row>
    <row r="556" spans="2:17" ht="12" customHeight="1" x14ac:dyDescent="0.3">
      <c r="B556" s="131" t="s">
        <v>181</v>
      </c>
      <c r="C556" s="257" t="s">
        <v>1287</v>
      </c>
      <c r="D556" s="139">
        <v>2848</v>
      </c>
      <c r="E556" s="131">
        <f t="shared" si="16"/>
        <v>3033.0138445154421</v>
      </c>
      <c r="F556" s="140">
        <v>1709</v>
      </c>
      <c r="G556" s="133">
        <f t="shared" si="17"/>
        <v>1820.0212992545262</v>
      </c>
      <c r="H556" s="131" t="s">
        <v>493</v>
      </c>
      <c r="I556" s="128" t="s">
        <v>494</v>
      </c>
      <c r="J556" s="141" t="s">
        <v>78</v>
      </c>
      <c r="K556" s="141" t="s">
        <v>503</v>
      </c>
      <c r="L556" s="141" t="s">
        <v>1324</v>
      </c>
      <c r="M556" s="152" t="s">
        <v>851</v>
      </c>
      <c r="N556" s="155">
        <v>32174</v>
      </c>
      <c r="O556" s="152" t="s">
        <v>554</v>
      </c>
      <c r="P556" s="127" t="s">
        <v>555</v>
      </c>
      <c r="Q556" s="158" t="s">
        <v>1603</v>
      </c>
    </row>
    <row r="557" spans="2:17" ht="12" customHeight="1" x14ac:dyDescent="0.3">
      <c r="B557" s="128" t="s">
        <v>184</v>
      </c>
      <c r="C557" s="257" t="s">
        <v>440</v>
      </c>
      <c r="D557" s="139">
        <v>1522</v>
      </c>
      <c r="E557" s="131">
        <f t="shared" si="16"/>
        <v>1620.8732694355699</v>
      </c>
      <c r="F557" s="140">
        <v>1522</v>
      </c>
      <c r="G557" s="133">
        <f t="shared" si="17"/>
        <v>1620.8732694355699</v>
      </c>
      <c r="H557" s="131" t="s">
        <v>493</v>
      </c>
      <c r="I557" s="128" t="s">
        <v>498</v>
      </c>
      <c r="J557" s="141" t="s">
        <v>502</v>
      </c>
      <c r="K557" s="141" t="s">
        <v>508</v>
      </c>
      <c r="L557" s="141" t="s">
        <v>511</v>
      </c>
      <c r="M557" s="152" t="s">
        <v>1309</v>
      </c>
      <c r="N557" s="155">
        <v>14020</v>
      </c>
      <c r="O557" s="152" t="s">
        <v>554</v>
      </c>
      <c r="P557" s="127" t="s">
        <v>554</v>
      </c>
      <c r="Q557" s="158" t="s">
        <v>1604</v>
      </c>
    </row>
    <row r="558" spans="2:17" ht="12" customHeight="1" x14ac:dyDescent="0.3">
      <c r="B558" s="141" t="s">
        <v>184</v>
      </c>
      <c r="C558" s="258" t="s">
        <v>435</v>
      </c>
      <c r="D558" s="148">
        <v>490</v>
      </c>
      <c r="E558" s="131">
        <f t="shared" si="16"/>
        <v>521.83173588924387</v>
      </c>
      <c r="F558" s="149">
        <v>490</v>
      </c>
      <c r="G558" s="133">
        <f t="shared" si="17"/>
        <v>521.83173588924387</v>
      </c>
      <c r="H558" s="131" t="s">
        <v>493</v>
      </c>
      <c r="I558" s="141" t="s">
        <v>494</v>
      </c>
      <c r="J558" s="141" t="s">
        <v>78</v>
      </c>
      <c r="K558" s="141" t="s">
        <v>503</v>
      </c>
      <c r="L558" s="141" t="s">
        <v>512</v>
      </c>
      <c r="M558" s="152" t="s">
        <v>1304</v>
      </c>
      <c r="N558" s="155" t="s">
        <v>1346</v>
      </c>
      <c r="O558" s="152" t="s">
        <v>554</v>
      </c>
      <c r="P558" s="127" t="s">
        <v>554</v>
      </c>
      <c r="Q558" s="158" t="s">
        <v>1605</v>
      </c>
    </row>
    <row r="559" spans="2:17" ht="12" customHeight="1" x14ac:dyDescent="0.3">
      <c r="B559" s="128" t="s">
        <v>175</v>
      </c>
      <c r="C559" s="257" t="s">
        <v>1288</v>
      </c>
      <c r="D559" s="139">
        <v>468</v>
      </c>
      <c r="E559" s="131">
        <f t="shared" si="16"/>
        <v>498.40255591054319</v>
      </c>
      <c r="F559" s="140">
        <v>468</v>
      </c>
      <c r="G559" s="133">
        <f t="shared" si="17"/>
        <v>498.40255591054319</v>
      </c>
      <c r="H559" s="131" t="s">
        <v>493</v>
      </c>
      <c r="I559" s="128" t="s">
        <v>494</v>
      </c>
      <c r="J559" s="141" t="s">
        <v>78</v>
      </c>
      <c r="K559" s="141" t="s">
        <v>503</v>
      </c>
      <c r="L559" s="141" t="s">
        <v>512</v>
      </c>
      <c r="M559" s="152" t="s">
        <v>532</v>
      </c>
      <c r="N559" s="155" t="s">
        <v>1347</v>
      </c>
      <c r="O559" s="152" t="s">
        <v>554</v>
      </c>
      <c r="P559" s="127" t="s">
        <v>555</v>
      </c>
      <c r="Q559" s="157" t="s">
        <v>1606</v>
      </c>
    </row>
    <row r="560" spans="2:17" ht="12" customHeight="1" x14ac:dyDescent="0.3">
      <c r="B560" s="128" t="s">
        <v>175</v>
      </c>
      <c r="C560" s="257" t="s">
        <v>481</v>
      </c>
      <c r="D560" s="139">
        <v>263</v>
      </c>
      <c r="E560" s="131">
        <f t="shared" si="16"/>
        <v>280.0851970181044</v>
      </c>
      <c r="F560" s="140">
        <v>263</v>
      </c>
      <c r="G560" s="133">
        <f t="shared" si="17"/>
        <v>280.0851970181044</v>
      </c>
      <c r="H560" s="131" t="s">
        <v>493</v>
      </c>
      <c r="I560" s="128" t="s">
        <v>494</v>
      </c>
      <c r="J560" s="141" t="s">
        <v>78</v>
      </c>
      <c r="K560" s="141" t="s">
        <v>503</v>
      </c>
      <c r="L560" s="141" t="s">
        <v>511</v>
      </c>
      <c r="M560" s="152" t="s">
        <v>848</v>
      </c>
      <c r="N560" s="155">
        <v>23210</v>
      </c>
      <c r="O560" s="152" t="s">
        <v>555</v>
      </c>
      <c r="P560" s="127" t="s">
        <v>554</v>
      </c>
      <c r="Q560" s="158" t="s">
        <v>1607</v>
      </c>
    </row>
    <row r="561" spans="1:17" ht="12" customHeight="1" x14ac:dyDescent="0.3">
      <c r="B561" s="128" t="s">
        <v>175</v>
      </c>
      <c r="C561" s="257" t="s">
        <v>1628</v>
      </c>
      <c r="D561" s="139">
        <f>110000</f>
        <v>110000</v>
      </c>
      <c r="E561" s="131">
        <f t="shared" si="16"/>
        <v>117145.89989350374</v>
      </c>
      <c r="F561" s="139">
        <f>110000</f>
        <v>110000</v>
      </c>
      <c r="G561" s="133">
        <f t="shared" si="17"/>
        <v>117145.89989350374</v>
      </c>
      <c r="H561" s="131" t="s">
        <v>701</v>
      </c>
      <c r="I561" s="128" t="s">
        <v>494</v>
      </c>
      <c r="J561" s="141" t="s">
        <v>78</v>
      </c>
      <c r="K561" s="141" t="s">
        <v>503</v>
      </c>
      <c r="L561" s="141" t="s">
        <v>512</v>
      </c>
      <c r="M561" s="152" t="s">
        <v>534</v>
      </c>
      <c r="N561" s="155">
        <v>31210</v>
      </c>
      <c r="O561" s="152" t="s">
        <v>554</v>
      </c>
      <c r="P561" s="127" t="s">
        <v>555</v>
      </c>
      <c r="Q561" s="157" t="s">
        <v>1614</v>
      </c>
    </row>
    <row r="562" spans="1:17" ht="12" customHeight="1" x14ac:dyDescent="0.35">
      <c r="A562"/>
      <c r="C562" s="261"/>
      <c r="J562" s="125"/>
      <c r="M562" s="126"/>
    </row>
    <row r="563" spans="1:17" ht="12" customHeight="1" x14ac:dyDescent="0.35">
      <c r="A563"/>
      <c r="C563" s="261"/>
      <c r="J563" s="125"/>
      <c r="M563" s="126"/>
    </row>
    <row r="564" spans="1:17" ht="12" customHeight="1" x14ac:dyDescent="0.35">
      <c r="A564"/>
      <c r="C564" s="261"/>
      <c r="J564" s="125"/>
      <c r="M564" s="126"/>
    </row>
    <row r="565" spans="1:17" ht="12" customHeight="1" x14ac:dyDescent="0.35">
      <c r="A565"/>
      <c r="C565" s="261"/>
      <c r="J565" s="125"/>
      <c r="M565" s="126"/>
    </row>
    <row r="566" spans="1:17" ht="12" customHeight="1" x14ac:dyDescent="0.35">
      <c r="C566" s="261"/>
      <c r="J566" s="125"/>
      <c r="M566" s="126"/>
    </row>
    <row r="567" spans="1:17" ht="12" customHeight="1" x14ac:dyDescent="0.35">
      <c r="C567" s="261"/>
      <c r="M567" s="126"/>
    </row>
    <row r="568" spans="1:17" ht="12" customHeight="1" x14ac:dyDescent="0.35">
      <c r="C568" s="261"/>
      <c r="M568" s="126"/>
    </row>
    <row r="569" spans="1:17" ht="12" customHeight="1" x14ac:dyDescent="0.35">
      <c r="C569" s="261"/>
      <c r="M569" s="126"/>
    </row>
    <row r="570" spans="1:17" ht="12" customHeight="1" x14ac:dyDescent="0.35">
      <c r="C570" s="261"/>
      <c r="M570" s="126"/>
    </row>
    <row r="571" spans="1:17" ht="12" customHeight="1" x14ac:dyDescent="0.35">
      <c r="C571" s="261"/>
      <c r="M571" s="126"/>
    </row>
    <row r="572" spans="1:17" ht="12" customHeight="1" x14ac:dyDescent="0.35">
      <c r="C572" s="261"/>
      <c r="M572" s="126"/>
    </row>
    <row r="573" spans="1:17" ht="12" customHeight="1" x14ac:dyDescent="0.35">
      <c r="C573" s="261"/>
      <c r="M573" s="126"/>
    </row>
    <row r="574" spans="1:17" ht="12" customHeight="1" x14ac:dyDescent="0.35">
      <c r="C574" s="261"/>
      <c r="M574" s="126"/>
    </row>
    <row r="575" spans="1:17" ht="12" customHeight="1" x14ac:dyDescent="0.35">
      <c r="C575" s="261"/>
      <c r="M575" s="126"/>
    </row>
    <row r="576" spans="1:17" ht="12" customHeight="1" x14ac:dyDescent="0.35">
      <c r="C576" s="261"/>
      <c r="M576" s="126"/>
    </row>
    <row r="577" spans="3:13" ht="12" customHeight="1" x14ac:dyDescent="0.35">
      <c r="C577" s="261"/>
      <c r="M577" s="126"/>
    </row>
    <row r="578" spans="3:13" ht="12" customHeight="1" x14ac:dyDescent="0.35">
      <c r="C578" s="261"/>
      <c r="M578" s="126"/>
    </row>
    <row r="579" spans="3:13" ht="12" customHeight="1" x14ac:dyDescent="0.35">
      <c r="C579" s="261"/>
      <c r="M579" s="126"/>
    </row>
    <row r="580" spans="3:13" ht="12" customHeight="1" x14ac:dyDescent="0.35">
      <c r="C580" s="261"/>
      <c r="M580" s="126"/>
    </row>
    <row r="581" spans="3:13" ht="12" customHeight="1" x14ac:dyDescent="0.35">
      <c r="C581" s="261"/>
      <c r="M581" s="126"/>
    </row>
    <row r="582" spans="3:13" ht="12" customHeight="1" x14ac:dyDescent="0.35">
      <c r="C582" s="261"/>
      <c r="M582" s="126"/>
    </row>
    <row r="583" spans="3:13" ht="12" customHeight="1" x14ac:dyDescent="0.35">
      <c r="C583" s="261"/>
      <c r="M583" s="126"/>
    </row>
    <row r="584" spans="3:13" ht="12" customHeight="1" x14ac:dyDescent="0.35">
      <c r="C584" s="261"/>
      <c r="M584" s="126"/>
    </row>
    <row r="585" spans="3:13" ht="12" customHeight="1" x14ac:dyDescent="0.35">
      <c r="C585" s="261"/>
      <c r="M585" s="126"/>
    </row>
    <row r="586" spans="3:13" ht="12" customHeight="1" x14ac:dyDescent="0.35">
      <c r="C586" s="261"/>
      <c r="M586" s="126"/>
    </row>
    <row r="587" spans="3:13" ht="12" customHeight="1" x14ac:dyDescent="0.35">
      <c r="M587" s="126"/>
    </row>
    <row r="588" spans="3:13" ht="12" customHeight="1" x14ac:dyDescent="0.35">
      <c r="M588" s="126"/>
    </row>
  </sheetData>
  <hyperlinks>
    <hyperlink ref="B5" location="'Index sheet'!A1" display="Back to index" xr:uid="{00000000-0004-0000-0200-000000000000}"/>
  </hyperlinks>
  <pageMargins left="0.7" right="0.7" top="0.75" bottom="0.75" header="0.3" footer="0.3"/>
  <pageSetup paperSize="9" orientation="portrait"/>
  <ignoredErrors>
    <ignoredError sqref="A1:Q1 A4:Q9 A2:H2 J2:Q2 A3 C3:Q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Q426"/>
  <sheetViews>
    <sheetView showGridLines="0" topLeftCell="A162" zoomScale="140" workbookViewId="0">
      <selection activeCell="C239" sqref="C239"/>
    </sheetView>
  </sheetViews>
  <sheetFormatPr defaultColWidth="9.1796875" defaultRowHeight="12" customHeight="1" x14ac:dyDescent="0.25"/>
  <cols>
    <col min="1" max="1" width="2.26953125" style="1" customWidth="1"/>
    <col min="2" max="2" width="23" style="1" customWidth="1"/>
    <col min="3" max="3" width="26.81640625" style="262" customWidth="1"/>
    <col min="4" max="4" width="11.26953125" style="1" customWidth="1"/>
    <col min="5" max="5" width="19.7265625" style="1" customWidth="1"/>
    <col min="6" max="7" width="11.26953125" style="1" customWidth="1"/>
    <col min="8" max="8" width="11.26953125" style="173" customWidth="1"/>
    <col min="9" max="17" width="11.26953125" style="1" customWidth="1"/>
    <col min="18" max="18" width="9.1796875" style="1" customWidth="1"/>
    <col min="19" max="16384" width="9.1796875" style="1"/>
  </cols>
  <sheetData>
    <row r="1" spans="1:17" ht="16" customHeight="1" x14ac:dyDescent="0.3">
      <c r="B1" s="17" t="s">
        <v>92</v>
      </c>
      <c r="C1" s="248"/>
    </row>
    <row r="2" spans="1:17" ht="16" customHeight="1" x14ac:dyDescent="0.3">
      <c r="B2" s="18" t="s">
        <v>93</v>
      </c>
      <c r="C2" s="248"/>
      <c r="D2" s="82"/>
      <c r="I2" s="1" t="s">
        <v>708</v>
      </c>
      <c r="J2" s="1" t="s">
        <v>94</v>
      </c>
    </row>
    <row r="3" spans="1:17" ht="16" customHeight="1" x14ac:dyDescent="0.25">
      <c r="B3" s="22" t="s">
        <v>707</v>
      </c>
      <c r="C3" s="263" t="s">
        <v>96</v>
      </c>
    </row>
    <row r="4" spans="1:17" ht="16" customHeight="1" x14ac:dyDescent="0.25">
      <c r="B4" s="22"/>
      <c r="C4" s="263"/>
    </row>
    <row r="5" spans="1:17" ht="11.5" x14ac:dyDescent="0.25">
      <c r="B5" s="174" t="s">
        <v>97</v>
      </c>
      <c r="C5" s="264"/>
    </row>
    <row r="6" spans="1:17" ht="11.5" x14ac:dyDescent="0.25">
      <c r="B6" s="174"/>
      <c r="C6" s="264"/>
    </row>
    <row r="7" spans="1:17" s="31" customFormat="1" ht="64.75" customHeight="1" x14ac:dyDescent="0.25">
      <c r="B7" s="26" t="s">
        <v>98</v>
      </c>
      <c r="C7" s="253" t="s">
        <v>99</v>
      </c>
      <c r="D7" s="28" t="s">
        <v>100</v>
      </c>
      <c r="E7" s="175"/>
      <c r="F7" s="175"/>
      <c r="G7" s="176"/>
      <c r="H7" s="177" t="s">
        <v>706</v>
      </c>
      <c r="I7" s="27" t="s">
        <v>102</v>
      </c>
      <c r="J7" s="27" t="s">
        <v>103</v>
      </c>
      <c r="K7" s="27" t="s">
        <v>104</v>
      </c>
      <c r="L7" s="27" t="s">
        <v>105</v>
      </c>
      <c r="M7" s="27" t="s">
        <v>106</v>
      </c>
      <c r="N7" s="26" t="s">
        <v>107</v>
      </c>
      <c r="O7" s="27" t="s">
        <v>108</v>
      </c>
      <c r="P7" s="27" t="s">
        <v>109</v>
      </c>
      <c r="Q7" s="27" t="s">
        <v>110</v>
      </c>
    </row>
    <row r="8" spans="1:17" s="31" customFormat="1" ht="23.5" customHeight="1" x14ac:dyDescent="0.25">
      <c r="B8" s="32"/>
      <c r="C8" s="254"/>
      <c r="D8" s="34" t="s">
        <v>111</v>
      </c>
      <c r="E8" s="178"/>
      <c r="F8" s="179" t="s">
        <v>112</v>
      </c>
      <c r="G8" s="178"/>
      <c r="H8" s="180"/>
      <c r="I8" s="33"/>
      <c r="J8" s="33"/>
      <c r="K8" s="33"/>
      <c r="L8" s="33"/>
      <c r="M8" s="33"/>
      <c r="N8" s="32"/>
      <c r="O8" s="33"/>
      <c r="P8" s="33"/>
      <c r="Q8" s="33"/>
    </row>
    <row r="9" spans="1:17" s="31" customFormat="1" ht="26.15" customHeight="1" x14ac:dyDescent="0.25">
      <c r="B9" s="36"/>
      <c r="C9" s="265"/>
      <c r="D9" s="181" t="s">
        <v>113</v>
      </c>
      <c r="E9" s="182" t="s">
        <v>114</v>
      </c>
      <c r="F9" s="183" t="s">
        <v>113</v>
      </c>
      <c r="G9" s="182" t="s">
        <v>114</v>
      </c>
      <c r="H9" s="184"/>
      <c r="I9" s="37"/>
      <c r="J9" s="37"/>
      <c r="K9" s="37"/>
      <c r="L9" s="37"/>
      <c r="M9" s="37"/>
      <c r="N9" s="36"/>
      <c r="O9" s="37"/>
      <c r="P9" s="37"/>
      <c r="Q9" s="37"/>
    </row>
    <row r="10" spans="1:17" ht="105" hidden="1" x14ac:dyDescent="0.25">
      <c r="B10" s="185" t="s">
        <v>193</v>
      </c>
      <c r="C10" s="186" t="s">
        <v>286</v>
      </c>
      <c r="D10" s="187">
        <v>-3414.6275000000001</v>
      </c>
      <c r="E10" s="188">
        <f>D10/0.881</f>
        <v>-3875.8541430192963</v>
      </c>
      <c r="F10" s="187">
        <v>-3414.6275000000001</v>
      </c>
      <c r="G10" s="189">
        <f>F10/0.881</f>
        <v>-3875.8541430192963</v>
      </c>
      <c r="H10" s="190" t="s">
        <v>493</v>
      </c>
      <c r="I10" s="187" t="s">
        <v>496</v>
      </c>
      <c r="J10" s="191" t="s">
        <v>78</v>
      </c>
      <c r="K10" s="192" t="s">
        <v>503</v>
      </c>
      <c r="L10" s="193" t="s">
        <v>510</v>
      </c>
      <c r="M10" s="192" t="s">
        <v>526</v>
      </c>
      <c r="N10" s="194">
        <v>72050</v>
      </c>
      <c r="O10" s="191" t="s">
        <v>554</v>
      </c>
      <c r="P10" s="195" t="s">
        <v>555</v>
      </c>
      <c r="Q10" s="187" t="s">
        <v>583</v>
      </c>
    </row>
    <row r="11" spans="1:17" s="31" customFormat="1" ht="11.5" hidden="1" x14ac:dyDescent="0.25">
      <c r="A11" s="1"/>
      <c r="B11" s="196" t="s">
        <v>193</v>
      </c>
      <c r="C11" s="197" t="s">
        <v>354</v>
      </c>
      <c r="D11" s="198">
        <v>53822.23</v>
      </c>
      <c r="E11" s="188">
        <f t="shared" ref="E11:E71" si="0">D11/0.881</f>
        <v>61092.202043132806</v>
      </c>
      <c r="F11" s="198">
        <v>53822.23</v>
      </c>
      <c r="G11" s="199">
        <f t="shared" ref="G11:G71" si="1">F11/0.881</f>
        <v>61092.202043132806</v>
      </c>
      <c r="H11" s="200" t="s">
        <v>493</v>
      </c>
      <c r="I11" s="198" t="s">
        <v>496</v>
      </c>
      <c r="J11" s="191" t="s">
        <v>78</v>
      </c>
      <c r="K11" s="201" t="s">
        <v>503</v>
      </c>
      <c r="L11" s="202" t="s">
        <v>512</v>
      </c>
      <c r="M11" s="201" t="s">
        <v>530</v>
      </c>
      <c r="N11" s="203">
        <v>16020</v>
      </c>
      <c r="O11" s="191" t="s">
        <v>554</v>
      </c>
      <c r="P11" s="195" t="s">
        <v>555</v>
      </c>
      <c r="Q11" s="204" t="s">
        <v>645</v>
      </c>
    </row>
    <row r="12" spans="1:17" s="31" customFormat="1" ht="11.5" hidden="1" x14ac:dyDescent="0.25">
      <c r="A12" s="1"/>
      <c r="B12" s="196" t="s">
        <v>193</v>
      </c>
      <c r="C12" s="197" t="s">
        <v>354</v>
      </c>
      <c r="D12" s="198">
        <v>32374.847999999998</v>
      </c>
      <c r="E12" s="188">
        <f t="shared" si="0"/>
        <v>36747.841089670823</v>
      </c>
      <c r="F12" s="198">
        <v>32374.847999999998</v>
      </c>
      <c r="G12" s="199">
        <f t="shared" si="1"/>
        <v>36747.841089670823</v>
      </c>
      <c r="H12" s="200" t="s">
        <v>493</v>
      </c>
      <c r="I12" s="198" t="s">
        <v>496</v>
      </c>
      <c r="J12" s="191" t="s">
        <v>78</v>
      </c>
      <c r="K12" s="201" t="s">
        <v>503</v>
      </c>
      <c r="L12" s="202" t="s">
        <v>512</v>
      </c>
      <c r="M12" s="201" t="s">
        <v>530</v>
      </c>
      <c r="N12" s="203">
        <v>16020</v>
      </c>
      <c r="O12" s="191" t="s">
        <v>554</v>
      </c>
      <c r="P12" s="195" t="s">
        <v>555</v>
      </c>
      <c r="Q12" s="204" t="s">
        <v>645</v>
      </c>
    </row>
    <row r="13" spans="1:17" s="31" customFormat="1" ht="14" hidden="1" x14ac:dyDescent="0.25">
      <c r="A13" s="205"/>
      <c r="B13" s="196" t="s">
        <v>193</v>
      </c>
      <c r="C13" s="197" t="s">
        <v>354</v>
      </c>
      <c r="D13" s="198">
        <v>4793.8480000000009</v>
      </c>
      <c r="E13" s="188">
        <f t="shared" si="0"/>
        <v>5441.3711691259941</v>
      </c>
      <c r="F13" s="198">
        <v>4793.8480000000009</v>
      </c>
      <c r="G13" s="199">
        <f t="shared" si="1"/>
        <v>5441.3711691259941</v>
      </c>
      <c r="H13" s="200" t="s">
        <v>493</v>
      </c>
      <c r="I13" s="198" t="s">
        <v>496</v>
      </c>
      <c r="J13" s="191" t="s">
        <v>78</v>
      </c>
      <c r="K13" s="201" t="s">
        <v>503</v>
      </c>
      <c r="L13" s="202" t="s">
        <v>512</v>
      </c>
      <c r="M13" s="201" t="s">
        <v>530</v>
      </c>
      <c r="N13" s="203">
        <v>16020</v>
      </c>
      <c r="O13" s="191" t="s">
        <v>554</v>
      </c>
      <c r="P13" s="195" t="s">
        <v>555</v>
      </c>
      <c r="Q13" s="204" t="s">
        <v>648</v>
      </c>
    </row>
    <row r="14" spans="1:17" s="31" customFormat="1" ht="14" hidden="1" x14ac:dyDescent="0.25">
      <c r="A14" s="205"/>
      <c r="B14" s="196" t="s">
        <v>193</v>
      </c>
      <c r="C14" s="197" t="s">
        <v>354</v>
      </c>
      <c r="D14" s="198">
        <v>9140.9</v>
      </c>
      <c r="E14" s="188">
        <f t="shared" si="0"/>
        <v>10375.595913734393</v>
      </c>
      <c r="F14" s="198">
        <v>9140.9</v>
      </c>
      <c r="G14" s="199">
        <f t="shared" si="1"/>
        <v>10375.595913734393</v>
      </c>
      <c r="H14" s="200" t="s">
        <v>493</v>
      </c>
      <c r="I14" s="198" t="s">
        <v>496</v>
      </c>
      <c r="J14" s="191" t="s">
        <v>78</v>
      </c>
      <c r="K14" s="201" t="s">
        <v>503</v>
      </c>
      <c r="L14" s="202" t="s">
        <v>512</v>
      </c>
      <c r="M14" s="201" t="s">
        <v>530</v>
      </c>
      <c r="N14" s="203">
        <v>16020</v>
      </c>
      <c r="O14" s="191" t="s">
        <v>554</v>
      </c>
      <c r="P14" s="195" t="s">
        <v>555</v>
      </c>
      <c r="Q14" s="204" t="s">
        <v>648</v>
      </c>
    </row>
    <row r="15" spans="1:17" s="31" customFormat="1" ht="52.5" x14ac:dyDescent="0.25">
      <c r="A15" s="206"/>
      <c r="B15" s="207" t="s">
        <v>226</v>
      </c>
      <c r="C15" s="208" t="s">
        <v>423</v>
      </c>
      <c r="D15" s="193">
        <v>171170</v>
      </c>
      <c r="E15" s="188">
        <f t="shared" si="0"/>
        <v>194290.57888762769</v>
      </c>
      <c r="F15" s="193">
        <v>171170</v>
      </c>
      <c r="G15" s="199">
        <f t="shared" si="1"/>
        <v>194290.57888762769</v>
      </c>
      <c r="H15" s="200" t="s">
        <v>493</v>
      </c>
      <c r="I15" s="209" t="s">
        <v>494</v>
      </c>
      <c r="J15" s="193" t="s">
        <v>78</v>
      </c>
      <c r="K15" s="210" t="s">
        <v>508</v>
      </c>
      <c r="L15" s="193" t="s">
        <v>510</v>
      </c>
      <c r="M15" s="210" t="s">
        <v>537</v>
      </c>
      <c r="N15" s="211">
        <v>25010</v>
      </c>
      <c r="O15" s="193" t="s">
        <v>554</v>
      </c>
      <c r="P15" s="195" t="s">
        <v>554</v>
      </c>
      <c r="Q15" s="209" t="s">
        <v>670</v>
      </c>
    </row>
    <row r="16" spans="1:17" ht="11.5" hidden="1" x14ac:dyDescent="0.25">
      <c r="B16" s="196" t="s">
        <v>211</v>
      </c>
      <c r="C16" s="197" t="s">
        <v>354</v>
      </c>
      <c r="D16" s="198">
        <v>26549.794999999998</v>
      </c>
      <c r="E16" s="188">
        <f t="shared" si="0"/>
        <v>30135.976163450621</v>
      </c>
      <c r="F16" s="198">
        <v>26549.794999999998</v>
      </c>
      <c r="G16" s="199">
        <f t="shared" si="1"/>
        <v>30135.976163450621</v>
      </c>
      <c r="H16" s="200" t="s">
        <v>493</v>
      </c>
      <c r="I16" s="198" t="s">
        <v>496</v>
      </c>
      <c r="J16" s="191" t="s">
        <v>78</v>
      </c>
      <c r="K16" s="201" t="s">
        <v>503</v>
      </c>
      <c r="L16" s="202" t="s">
        <v>512</v>
      </c>
      <c r="M16" s="201" t="s">
        <v>530</v>
      </c>
      <c r="N16" s="203">
        <v>16010</v>
      </c>
      <c r="O16" s="202" t="s">
        <v>554</v>
      </c>
      <c r="P16" s="195" t="s">
        <v>555</v>
      </c>
      <c r="Q16" s="204" t="s">
        <v>645</v>
      </c>
    </row>
    <row r="17" spans="2:17" ht="11.5" hidden="1" x14ac:dyDescent="0.25">
      <c r="B17" s="196" t="s">
        <v>211</v>
      </c>
      <c r="C17" s="197" t="s">
        <v>354</v>
      </c>
      <c r="D17" s="198">
        <v>1070.7930000000001</v>
      </c>
      <c r="E17" s="188">
        <f t="shared" si="0"/>
        <v>1215.4290578887628</v>
      </c>
      <c r="F17" s="198">
        <v>1070.7930000000001</v>
      </c>
      <c r="G17" s="199">
        <f t="shared" si="1"/>
        <v>1215.4290578887628</v>
      </c>
      <c r="H17" s="200" t="s">
        <v>493</v>
      </c>
      <c r="I17" s="198" t="s">
        <v>496</v>
      </c>
      <c r="J17" s="191" t="s">
        <v>78</v>
      </c>
      <c r="K17" s="201" t="s">
        <v>503</v>
      </c>
      <c r="L17" s="202" t="s">
        <v>512</v>
      </c>
      <c r="M17" s="201" t="s">
        <v>530</v>
      </c>
      <c r="N17" s="203">
        <v>16020</v>
      </c>
      <c r="O17" s="202" t="s">
        <v>554</v>
      </c>
      <c r="P17" s="195" t="s">
        <v>555</v>
      </c>
      <c r="Q17" s="204" t="s">
        <v>648</v>
      </c>
    </row>
    <row r="18" spans="2:17" ht="42" hidden="1" x14ac:dyDescent="0.25">
      <c r="B18" s="185" t="s">
        <v>220</v>
      </c>
      <c r="C18" s="186" t="s">
        <v>389</v>
      </c>
      <c r="D18" s="191">
        <v>79795</v>
      </c>
      <c r="E18" s="188">
        <f t="shared" si="0"/>
        <v>90573.212258796819</v>
      </c>
      <c r="F18" s="191">
        <v>79795</v>
      </c>
      <c r="G18" s="199">
        <f t="shared" si="1"/>
        <v>90573.212258796819</v>
      </c>
      <c r="H18" s="200" t="s">
        <v>493</v>
      </c>
      <c r="I18" s="187" t="s">
        <v>494</v>
      </c>
      <c r="J18" s="191" t="s">
        <v>500</v>
      </c>
      <c r="K18" s="210" t="s">
        <v>508</v>
      </c>
      <c r="L18" s="193" t="s">
        <v>512</v>
      </c>
      <c r="M18" s="192" t="s">
        <v>535</v>
      </c>
      <c r="N18" s="212">
        <v>43030</v>
      </c>
      <c r="O18" s="202" t="s">
        <v>554</v>
      </c>
      <c r="P18" s="195" t="s">
        <v>555</v>
      </c>
      <c r="Q18" s="187" t="s">
        <v>667</v>
      </c>
    </row>
    <row r="19" spans="2:17" ht="42" hidden="1" x14ac:dyDescent="0.25">
      <c r="B19" s="185" t="s">
        <v>220</v>
      </c>
      <c r="C19" s="186" t="s">
        <v>395</v>
      </c>
      <c r="D19" s="191">
        <v>80000</v>
      </c>
      <c r="E19" s="188">
        <f t="shared" si="0"/>
        <v>90805.902383654931</v>
      </c>
      <c r="F19" s="191">
        <v>80000</v>
      </c>
      <c r="G19" s="199">
        <f t="shared" si="1"/>
        <v>90805.902383654931</v>
      </c>
      <c r="H19" s="200" t="s">
        <v>493</v>
      </c>
      <c r="I19" s="187" t="s">
        <v>494</v>
      </c>
      <c r="J19" s="191" t="s">
        <v>500</v>
      </c>
      <c r="K19" s="210" t="s">
        <v>508</v>
      </c>
      <c r="L19" s="193" t="s">
        <v>510</v>
      </c>
      <c r="M19" s="192" t="s">
        <v>536</v>
      </c>
      <c r="N19" s="212">
        <v>31140</v>
      </c>
      <c r="O19" s="202" t="s">
        <v>554</v>
      </c>
      <c r="P19" s="195" t="s">
        <v>555</v>
      </c>
      <c r="Q19" s="187" t="s">
        <v>667</v>
      </c>
    </row>
    <row r="20" spans="2:17" ht="31.5" hidden="1" x14ac:dyDescent="0.25">
      <c r="B20" s="185" t="s">
        <v>219</v>
      </c>
      <c r="C20" s="186" t="s">
        <v>387</v>
      </c>
      <c r="D20" s="191">
        <v>80000</v>
      </c>
      <c r="E20" s="188">
        <f t="shared" si="0"/>
        <v>90805.902383654931</v>
      </c>
      <c r="F20" s="191">
        <v>80000</v>
      </c>
      <c r="G20" s="199">
        <f t="shared" si="1"/>
        <v>90805.902383654931</v>
      </c>
      <c r="H20" s="200" t="s">
        <v>701</v>
      </c>
      <c r="I20" s="187" t="s">
        <v>494</v>
      </c>
      <c r="J20" s="191" t="s">
        <v>78</v>
      </c>
      <c r="K20" s="192" t="s">
        <v>503</v>
      </c>
      <c r="L20" s="193" t="s">
        <v>512</v>
      </c>
      <c r="M20" s="192" t="s">
        <v>514</v>
      </c>
      <c r="N20" s="212">
        <v>23220</v>
      </c>
      <c r="O20" s="193" t="s">
        <v>555</v>
      </c>
      <c r="P20" s="195" t="s">
        <v>555</v>
      </c>
      <c r="Q20" s="187" t="s">
        <v>666</v>
      </c>
    </row>
    <row r="21" spans="2:17" ht="42" hidden="1" x14ac:dyDescent="0.25">
      <c r="B21" s="185" t="s">
        <v>219</v>
      </c>
      <c r="C21" s="186" t="s">
        <v>387</v>
      </c>
      <c r="D21" s="191">
        <v>30000</v>
      </c>
      <c r="E21" s="188">
        <f t="shared" si="0"/>
        <v>34052.213393870603</v>
      </c>
      <c r="F21" s="191">
        <v>30000</v>
      </c>
      <c r="G21" s="199">
        <f t="shared" si="1"/>
        <v>34052.213393870603</v>
      </c>
      <c r="H21" s="200" t="s">
        <v>493</v>
      </c>
      <c r="I21" s="187" t="s">
        <v>494</v>
      </c>
      <c r="J21" s="191" t="s">
        <v>78</v>
      </c>
      <c r="K21" s="192" t="s">
        <v>503</v>
      </c>
      <c r="L21" s="193" t="s">
        <v>512</v>
      </c>
      <c r="M21" s="192" t="s">
        <v>514</v>
      </c>
      <c r="N21" s="212">
        <v>23220</v>
      </c>
      <c r="O21" s="193" t="s">
        <v>555</v>
      </c>
      <c r="P21" s="195" t="s">
        <v>555</v>
      </c>
      <c r="Q21" s="187" t="s">
        <v>671</v>
      </c>
    </row>
    <row r="22" spans="2:17" ht="94.5" hidden="1" x14ac:dyDescent="0.25">
      <c r="B22" s="185" t="s">
        <v>184</v>
      </c>
      <c r="C22" s="186" t="s">
        <v>251</v>
      </c>
      <c r="D22" s="187">
        <v>19704.900000000001</v>
      </c>
      <c r="E22" s="188">
        <f t="shared" si="0"/>
        <v>22366.515323496027</v>
      </c>
      <c r="F22" s="187">
        <v>19704.900000000001</v>
      </c>
      <c r="G22" s="199">
        <f t="shared" si="1"/>
        <v>22366.515323496027</v>
      </c>
      <c r="H22" s="200" t="s">
        <v>493</v>
      </c>
      <c r="I22" s="187" t="s">
        <v>496</v>
      </c>
      <c r="J22" s="191" t="s">
        <v>78</v>
      </c>
      <c r="K22" s="192" t="s">
        <v>503</v>
      </c>
      <c r="L22" s="191" t="s">
        <v>512</v>
      </c>
      <c r="M22" s="192" t="s">
        <v>516</v>
      </c>
      <c r="N22" s="194">
        <v>31161</v>
      </c>
      <c r="O22" s="193" t="s">
        <v>554</v>
      </c>
      <c r="P22" s="195" t="s">
        <v>555</v>
      </c>
      <c r="Q22" s="187" t="s">
        <v>568</v>
      </c>
    </row>
    <row r="23" spans="2:17" ht="94.5" hidden="1" x14ac:dyDescent="0.25">
      <c r="B23" s="185" t="s">
        <v>184</v>
      </c>
      <c r="C23" s="186" t="s">
        <v>257</v>
      </c>
      <c r="D23" s="187">
        <v>286649.09999999998</v>
      </c>
      <c r="E23" s="188">
        <f t="shared" si="0"/>
        <v>325367.87741203175</v>
      </c>
      <c r="F23" s="187">
        <v>286649.09999999998</v>
      </c>
      <c r="G23" s="199">
        <f t="shared" si="1"/>
        <v>325367.87741203175</v>
      </c>
      <c r="H23" s="200" t="s">
        <v>493</v>
      </c>
      <c r="I23" s="187" t="s">
        <v>496</v>
      </c>
      <c r="J23" s="191" t="s">
        <v>78</v>
      </c>
      <c r="K23" s="192" t="s">
        <v>503</v>
      </c>
      <c r="L23" s="193" t="s">
        <v>510</v>
      </c>
      <c r="M23" s="192" t="s">
        <v>516</v>
      </c>
      <c r="N23" s="194">
        <v>31191</v>
      </c>
      <c r="O23" s="193" t="s">
        <v>554</v>
      </c>
      <c r="P23" s="195" t="s">
        <v>555</v>
      </c>
      <c r="Q23" s="187" t="s">
        <v>568</v>
      </c>
    </row>
    <row r="24" spans="2:17" ht="94.5" hidden="1" x14ac:dyDescent="0.25">
      <c r="B24" s="185" t="s">
        <v>184</v>
      </c>
      <c r="C24" s="213" t="s">
        <v>264</v>
      </c>
      <c r="D24" s="209">
        <v>474309.6</v>
      </c>
      <c r="E24" s="188">
        <f t="shared" si="0"/>
        <v>538376.39046538027</v>
      </c>
      <c r="F24" s="209">
        <v>474309.6</v>
      </c>
      <c r="G24" s="199">
        <f t="shared" si="1"/>
        <v>538376.39046538027</v>
      </c>
      <c r="H24" s="200" t="s">
        <v>493</v>
      </c>
      <c r="I24" s="209" t="s">
        <v>496</v>
      </c>
      <c r="J24" s="193" t="s">
        <v>78</v>
      </c>
      <c r="K24" s="210" t="s">
        <v>503</v>
      </c>
      <c r="L24" s="193" t="s">
        <v>510</v>
      </c>
      <c r="M24" s="210" t="s">
        <v>521</v>
      </c>
      <c r="N24" s="211">
        <v>25030</v>
      </c>
      <c r="O24" s="193" t="s">
        <v>554</v>
      </c>
      <c r="P24" s="195" t="s">
        <v>555</v>
      </c>
      <c r="Q24" s="209" t="s">
        <v>569</v>
      </c>
    </row>
    <row r="25" spans="2:17" ht="11.5" hidden="1" x14ac:dyDescent="0.25">
      <c r="B25" s="196" t="s">
        <v>184</v>
      </c>
      <c r="C25" s="197" t="s">
        <v>317</v>
      </c>
      <c r="D25" s="198">
        <v>21901.961999999996</v>
      </c>
      <c r="E25" s="188">
        <f t="shared" si="0"/>
        <v>24860.342792281492</v>
      </c>
      <c r="F25" s="198">
        <v>21901.961999999996</v>
      </c>
      <c r="G25" s="199">
        <f t="shared" si="1"/>
        <v>24860.342792281492</v>
      </c>
      <c r="H25" s="200" t="s">
        <v>493</v>
      </c>
      <c r="I25" s="198" t="s">
        <v>496</v>
      </c>
      <c r="J25" s="191" t="s">
        <v>78</v>
      </c>
      <c r="K25" s="201" t="s">
        <v>503</v>
      </c>
      <c r="L25" s="202" t="s">
        <v>512</v>
      </c>
      <c r="M25" s="201" t="s">
        <v>519</v>
      </c>
      <c r="N25" s="203">
        <v>14032</v>
      </c>
      <c r="O25" s="202" t="s">
        <v>554</v>
      </c>
      <c r="P25" s="195" t="s">
        <v>555</v>
      </c>
      <c r="Q25" s="204" t="s">
        <v>606</v>
      </c>
    </row>
    <row r="26" spans="2:17" ht="11.5" hidden="1" x14ac:dyDescent="0.25">
      <c r="B26" s="196" t="s">
        <v>184</v>
      </c>
      <c r="C26" s="197" t="s">
        <v>320</v>
      </c>
      <c r="D26" s="198">
        <v>4354.8480000000009</v>
      </c>
      <c r="E26" s="188">
        <f t="shared" si="0"/>
        <v>4943.0737797956881</v>
      </c>
      <c r="F26" s="198">
        <v>4354.8480000000009</v>
      </c>
      <c r="G26" s="199">
        <f t="shared" si="1"/>
        <v>4943.0737797956881</v>
      </c>
      <c r="H26" s="200" t="s">
        <v>493</v>
      </c>
      <c r="I26" s="198" t="s">
        <v>496</v>
      </c>
      <c r="J26" s="191" t="s">
        <v>78</v>
      </c>
      <c r="K26" s="201" t="s">
        <v>503</v>
      </c>
      <c r="L26" s="202" t="s">
        <v>512</v>
      </c>
      <c r="M26" s="201" t="s">
        <v>516</v>
      </c>
      <c r="N26" s="203">
        <v>31120</v>
      </c>
      <c r="O26" s="202" t="s">
        <v>554</v>
      </c>
      <c r="P26" s="195" t="s">
        <v>555</v>
      </c>
      <c r="Q26" s="204" t="s">
        <v>613</v>
      </c>
    </row>
    <row r="27" spans="2:17" ht="11.5" hidden="1" x14ac:dyDescent="0.25">
      <c r="B27" s="196" t="s">
        <v>184</v>
      </c>
      <c r="C27" s="197" t="s">
        <v>325</v>
      </c>
      <c r="D27" s="198">
        <v>8494.9189999999999</v>
      </c>
      <c r="E27" s="188">
        <f t="shared" si="0"/>
        <v>9642.359818388195</v>
      </c>
      <c r="F27" s="198">
        <v>8494.9189999999999</v>
      </c>
      <c r="G27" s="199">
        <f t="shared" si="1"/>
        <v>9642.359818388195</v>
      </c>
      <c r="H27" s="200" t="s">
        <v>493</v>
      </c>
      <c r="I27" s="198" t="s">
        <v>496</v>
      </c>
      <c r="J27" s="202" t="s">
        <v>78</v>
      </c>
      <c r="K27" s="201" t="s">
        <v>503</v>
      </c>
      <c r="L27" s="193" t="s">
        <v>510</v>
      </c>
      <c r="M27" s="201" t="s">
        <v>516</v>
      </c>
      <c r="N27" s="203">
        <v>31120</v>
      </c>
      <c r="O27" s="202" t="s">
        <v>554</v>
      </c>
      <c r="P27" s="195" t="s">
        <v>555</v>
      </c>
      <c r="Q27" s="204" t="s">
        <v>619</v>
      </c>
    </row>
    <row r="28" spans="2:17" ht="94.5" hidden="1" x14ac:dyDescent="0.25">
      <c r="B28" s="185" t="s">
        <v>184</v>
      </c>
      <c r="C28" s="186" t="s">
        <v>331</v>
      </c>
      <c r="D28" s="187">
        <v>464691.48</v>
      </c>
      <c r="E28" s="188">
        <f t="shared" si="0"/>
        <v>527459.11464245175</v>
      </c>
      <c r="F28" s="187">
        <v>464691.48</v>
      </c>
      <c r="G28" s="199">
        <f t="shared" si="1"/>
        <v>527459.11464245175</v>
      </c>
      <c r="H28" s="200" t="s">
        <v>493</v>
      </c>
      <c r="I28" s="187" t="s">
        <v>496</v>
      </c>
      <c r="J28" s="191" t="s">
        <v>78</v>
      </c>
      <c r="K28" s="201" t="s">
        <v>503</v>
      </c>
      <c r="L28" s="191" t="s">
        <v>512</v>
      </c>
      <c r="M28" s="201" t="s">
        <v>519</v>
      </c>
      <c r="N28" s="194">
        <v>14030</v>
      </c>
      <c r="O28" s="202" t="s">
        <v>554</v>
      </c>
      <c r="P28" s="195" t="s">
        <v>555</v>
      </c>
      <c r="Q28" s="187" t="s">
        <v>623</v>
      </c>
    </row>
    <row r="29" spans="2:17" ht="11.5" hidden="1" x14ac:dyDescent="0.25">
      <c r="B29" s="196" t="s">
        <v>184</v>
      </c>
      <c r="C29" s="197" t="s">
        <v>368</v>
      </c>
      <c r="D29" s="198">
        <v>13697.605499999998</v>
      </c>
      <c r="E29" s="188">
        <f t="shared" si="0"/>
        <v>15547.792849035184</v>
      </c>
      <c r="F29" s="198">
        <v>13697.605499999998</v>
      </c>
      <c r="G29" s="199">
        <f t="shared" si="1"/>
        <v>15547.792849035184</v>
      </c>
      <c r="H29" s="200" t="s">
        <v>493</v>
      </c>
      <c r="I29" s="198" t="s">
        <v>496</v>
      </c>
      <c r="J29" s="191" t="s">
        <v>78</v>
      </c>
      <c r="K29" s="201" t="s">
        <v>503</v>
      </c>
      <c r="L29" s="202" t="s">
        <v>512</v>
      </c>
      <c r="M29" s="201" t="s">
        <v>528</v>
      </c>
      <c r="N29" s="203">
        <v>15110</v>
      </c>
      <c r="O29" s="202" t="s">
        <v>554</v>
      </c>
      <c r="P29" s="195" t="s">
        <v>555</v>
      </c>
      <c r="Q29" s="204" t="s">
        <v>660</v>
      </c>
    </row>
    <row r="30" spans="2:17" ht="13" hidden="1" customHeight="1" x14ac:dyDescent="0.25">
      <c r="B30" s="196" t="s">
        <v>184</v>
      </c>
      <c r="C30" s="197" t="s">
        <v>369</v>
      </c>
      <c r="D30" s="198">
        <v>2820.9425000000001</v>
      </c>
      <c r="E30" s="188">
        <f t="shared" si="0"/>
        <v>3201.9778660612942</v>
      </c>
      <c r="F30" s="198">
        <v>2820.9425000000001</v>
      </c>
      <c r="G30" s="199">
        <f t="shared" si="1"/>
        <v>3201.9778660612942</v>
      </c>
      <c r="H30" s="200" t="s">
        <v>493</v>
      </c>
      <c r="I30" s="198" t="s">
        <v>496</v>
      </c>
      <c r="J30" s="191" t="s">
        <v>78</v>
      </c>
      <c r="K30" s="201" t="s">
        <v>503</v>
      </c>
      <c r="L30" s="202" t="s">
        <v>512</v>
      </c>
      <c r="M30" s="201" t="s">
        <v>528</v>
      </c>
      <c r="N30" s="203">
        <v>15112</v>
      </c>
      <c r="O30" s="202" t="s">
        <v>554</v>
      </c>
      <c r="P30" s="195" t="s">
        <v>555</v>
      </c>
      <c r="Q30" s="204" t="s">
        <v>661</v>
      </c>
    </row>
    <row r="31" spans="2:17" ht="13" hidden="1" customHeight="1" x14ac:dyDescent="0.25">
      <c r="B31" s="185" t="s">
        <v>184</v>
      </c>
      <c r="C31" s="208" t="s">
        <v>702</v>
      </c>
      <c r="D31" s="214">
        <v>125000</v>
      </c>
      <c r="E31" s="188">
        <f t="shared" si="0"/>
        <v>141884.22247446084</v>
      </c>
      <c r="F31" s="214">
        <v>125000</v>
      </c>
      <c r="G31" s="199">
        <f t="shared" si="1"/>
        <v>141884.22247446084</v>
      </c>
      <c r="H31" s="200" t="s">
        <v>701</v>
      </c>
      <c r="I31" s="209" t="s">
        <v>494</v>
      </c>
      <c r="J31" s="193" t="s">
        <v>78</v>
      </c>
      <c r="K31" s="210" t="s">
        <v>503</v>
      </c>
      <c r="L31" s="202" t="s">
        <v>511</v>
      </c>
      <c r="M31" s="210" t="s">
        <v>514</v>
      </c>
      <c r="N31" s="211">
        <v>31193</v>
      </c>
      <c r="O31" s="202" t="s">
        <v>554</v>
      </c>
      <c r="P31" s="195" t="s">
        <v>555</v>
      </c>
      <c r="Q31" s="209" t="s">
        <v>677</v>
      </c>
    </row>
    <row r="32" spans="2:17" ht="157.5" hidden="1" x14ac:dyDescent="0.25">
      <c r="B32" s="185" t="s">
        <v>184</v>
      </c>
      <c r="C32" s="208" t="s">
        <v>431</v>
      </c>
      <c r="D32" s="214">
        <f>39522.8+39522.8</f>
        <v>79045.600000000006</v>
      </c>
      <c r="E32" s="188">
        <f t="shared" si="0"/>
        <v>89722.587968217937</v>
      </c>
      <c r="F32" s="214">
        <f>E32</f>
        <v>89722.587968217937</v>
      </c>
      <c r="G32" s="199">
        <f t="shared" si="1"/>
        <v>101841.75705813614</v>
      </c>
      <c r="H32" s="200" t="s">
        <v>493</v>
      </c>
      <c r="I32" s="209" t="s">
        <v>494</v>
      </c>
      <c r="J32" s="193" t="s">
        <v>78</v>
      </c>
      <c r="K32" s="210" t="s">
        <v>503</v>
      </c>
      <c r="L32" s="202" t="s">
        <v>511</v>
      </c>
      <c r="M32" s="210" t="s">
        <v>514</v>
      </c>
      <c r="N32" s="211">
        <v>31193</v>
      </c>
      <c r="O32" s="202" t="s">
        <v>554</v>
      </c>
      <c r="P32" s="195" t="s">
        <v>555</v>
      </c>
      <c r="Q32" s="209" t="s">
        <v>677</v>
      </c>
    </row>
    <row r="33" spans="2:17" ht="63" hidden="1" x14ac:dyDescent="0.25">
      <c r="B33" s="207" t="s">
        <v>184</v>
      </c>
      <c r="C33" s="208" t="s">
        <v>433</v>
      </c>
      <c r="D33" s="214">
        <v>95230</v>
      </c>
      <c r="E33" s="188">
        <f t="shared" si="0"/>
        <v>108093.07604994325</v>
      </c>
      <c r="F33" s="214">
        <v>95230</v>
      </c>
      <c r="G33" s="199">
        <f t="shared" si="1"/>
        <v>108093.07604994325</v>
      </c>
      <c r="H33" s="200" t="s">
        <v>493</v>
      </c>
      <c r="I33" s="209" t="s">
        <v>499</v>
      </c>
      <c r="J33" s="193" t="s">
        <v>78</v>
      </c>
      <c r="K33" s="210" t="s">
        <v>503</v>
      </c>
      <c r="L33" s="202" t="s">
        <v>511</v>
      </c>
      <c r="M33" s="210" t="s">
        <v>543</v>
      </c>
      <c r="N33" s="211">
        <v>14040</v>
      </c>
      <c r="O33" s="193" t="s">
        <v>554</v>
      </c>
      <c r="P33" s="195" t="s">
        <v>555</v>
      </c>
      <c r="Q33" s="209" t="s">
        <v>679</v>
      </c>
    </row>
    <row r="34" spans="2:17" ht="21" x14ac:dyDescent="0.25">
      <c r="B34" s="215" t="s">
        <v>184</v>
      </c>
      <c r="C34" s="216" t="s">
        <v>435</v>
      </c>
      <c r="D34" s="191">
        <v>1471</v>
      </c>
      <c r="E34" s="188">
        <f t="shared" si="0"/>
        <v>1669.6935300794551</v>
      </c>
      <c r="F34" s="191">
        <v>1471</v>
      </c>
      <c r="G34" s="199">
        <f t="shared" si="1"/>
        <v>1669.6935300794551</v>
      </c>
      <c r="H34" s="200" t="s">
        <v>493</v>
      </c>
      <c r="I34" s="217" t="s">
        <v>494</v>
      </c>
      <c r="J34" s="191" t="s">
        <v>78</v>
      </c>
      <c r="K34" s="192" t="s">
        <v>503</v>
      </c>
      <c r="L34" s="193" t="s">
        <v>512</v>
      </c>
      <c r="M34" s="210" t="s">
        <v>532</v>
      </c>
      <c r="N34" s="194">
        <v>31120</v>
      </c>
      <c r="O34" s="191" t="s">
        <v>554</v>
      </c>
      <c r="P34" s="195" t="s">
        <v>554</v>
      </c>
      <c r="Q34" s="187" t="s">
        <v>681</v>
      </c>
    </row>
    <row r="35" spans="2:17" ht="21" x14ac:dyDescent="0.25">
      <c r="B35" s="215" t="s">
        <v>184</v>
      </c>
      <c r="C35" s="216" t="s">
        <v>436</v>
      </c>
      <c r="D35" s="191">
        <v>22326</v>
      </c>
      <c r="E35" s="188">
        <f t="shared" si="0"/>
        <v>25341.657207718501</v>
      </c>
      <c r="F35" s="191">
        <v>22326</v>
      </c>
      <c r="G35" s="199">
        <f t="shared" si="1"/>
        <v>25341.657207718501</v>
      </c>
      <c r="H35" s="200" t="s">
        <v>493</v>
      </c>
      <c r="I35" s="217" t="s">
        <v>494</v>
      </c>
      <c r="J35" s="191" t="s">
        <v>78</v>
      </c>
      <c r="K35" s="192" t="s">
        <v>503</v>
      </c>
      <c r="L35" s="193" t="s">
        <v>512</v>
      </c>
      <c r="M35" s="192" t="s">
        <v>533</v>
      </c>
      <c r="N35" s="194">
        <v>14030</v>
      </c>
      <c r="O35" s="191" t="s">
        <v>554</v>
      </c>
      <c r="P35" s="195" t="s">
        <v>554</v>
      </c>
      <c r="Q35" s="187" t="s">
        <v>681</v>
      </c>
    </row>
    <row r="36" spans="2:17" ht="21" x14ac:dyDescent="0.25">
      <c r="B36" s="215" t="s">
        <v>184</v>
      </c>
      <c r="C36" s="216" t="s">
        <v>437</v>
      </c>
      <c r="D36" s="191">
        <v>26820</v>
      </c>
      <c r="E36" s="188">
        <f t="shared" si="0"/>
        <v>30442.678774120319</v>
      </c>
      <c r="F36" s="191">
        <v>26820</v>
      </c>
      <c r="G36" s="199">
        <f t="shared" si="1"/>
        <v>30442.678774120319</v>
      </c>
      <c r="H36" s="200" t="s">
        <v>493</v>
      </c>
      <c r="I36" s="217" t="s">
        <v>494</v>
      </c>
      <c r="J36" s="191" t="s">
        <v>78</v>
      </c>
      <c r="K36" s="192" t="s">
        <v>503</v>
      </c>
      <c r="L36" s="193" t="s">
        <v>512</v>
      </c>
      <c r="M36" s="210" t="s">
        <v>532</v>
      </c>
      <c r="N36" s="194">
        <v>31120</v>
      </c>
      <c r="O36" s="191" t="s">
        <v>554</v>
      </c>
      <c r="P36" s="195" t="s">
        <v>554</v>
      </c>
      <c r="Q36" s="187" t="s">
        <v>681</v>
      </c>
    </row>
    <row r="37" spans="2:17" ht="42" x14ac:dyDescent="0.25">
      <c r="B37" s="185" t="s">
        <v>184</v>
      </c>
      <c r="C37" s="208" t="s">
        <v>438</v>
      </c>
      <c r="D37" s="214">
        <v>4915</v>
      </c>
      <c r="E37" s="188">
        <f t="shared" si="0"/>
        <v>5578.8876276957999</v>
      </c>
      <c r="F37" s="214">
        <v>4915</v>
      </c>
      <c r="G37" s="199">
        <f t="shared" si="1"/>
        <v>5578.8876276957999</v>
      </c>
      <c r="H37" s="200" t="s">
        <v>493</v>
      </c>
      <c r="I37" s="209" t="s">
        <v>494</v>
      </c>
      <c r="J37" s="193" t="s">
        <v>78</v>
      </c>
      <c r="K37" s="210" t="s">
        <v>503</v>
      </c>
      <c r="L37" s="193" t="s">
        <v>512</v>
      </c>
      <c r="M37" s="210" t="s">
        <v>532</v>
      </c>
      <c r="N37" s="211">
        <v>31120</v>
      </c>
      <c r="O37" s="193" t="s">
        <v>555</v>
      </c>
      <c r="P37" s="195" t="s">
        <v>554</v>
      </c>
      <c r="Q37" s="209" t="s">
        <v>682</v>
      </c>
    </row>
    <row r="38" spans="2:17" ht="42" x14ac:dyDescent="0.25">
      <c r="B38" s="185" t="s">
        <v>184</v>
      </c>
      <c r="C38" s="208" t="s">
        <v>440</v>
      </c>
      <c r="D38" s="214">
        <v>2399</v>
      </c>
      <c r="E38" s="188">
        <f t="shared" si="0"/>
        <v>2723.0419977298525</v>
      </c>
      <c r="F38" s="214">
        <v>2399</v>
      </c>
      <c r="G38" s="199">
        <f t="shared" si="1"/>
        <v>2723.0419977298525</v>
      </c>
      <c r="H38" s="200" t="s">
        <v>493</v>
      </c>
      <c r="I38" s="209" t="s">
        <v>498</v>
      </c>
      <c r="J38" s="193" t="s">
        <v>502</v>
      </c>
      <c r="K38" s="210" t="s">
        <v>508</v>
      </c>
      <c r="L38" s="202" t="s">
        <v>511</v>
      </c>
      <c r="M38" s="192" t="s">
        <v>533</v>
      </c>
      <c r="N38" s="211">
        <v>14021</v>
      </c>
      <c r="O38" s="193" t="s">
        <v>554</v>
      </c>
      <c r="P38" s="195" t="s">
        <v>554</v>
      </c>
      <c r="Q38" s="209" t="s">
        <v>684</v>
      </c>
    </row>
    <row r="39" spans="2:17" ht="73.5" x14ac:dyDescent="0.25">
      <c r="B39" s="207" t="s">
        <v>184</v>
      </c>
      <c r="C39" s="208" t="s">
        <v>477</v>
      </c>
      <c r="D39" s="214">
        <v>70000</v>
      </c>
      <c r="E39" s="188">
        <f t="shared" si="0"/>
        <v>79455.164585698076</v>
      </c>
      <c r="F39" s="214">
        <v>70000</v>
      </c>
      <c r="G39" s="199">
        <f t="shared" si="1"/>
        <v>79455.164585698076</v>
      </c>
      <c r="H39" s="200" t="s">
        <v>493</v>
      </c>
      <c r="I39" s="209" t="s">
        <v>494</v>
      </c>
      <c r="J39" s="193" t="s">
        <v>78</v>
      </c>
      <c r="K39" s="210" t="s">
        <v>503</v>
      </c>
      <c r="L39" s="193" t="s">
        <v>512</v>
      </c>
      <c r="M39" s="210" t="s">
        <v>532</v>
      </c>
      <c r="N39" s="211">
        <v>31140</v>
      </c>
      <c r="O39" s="193" t="s">
        <v>554</v>
      </c>
      <c r="P39" s="195" t="s">
        <v>554</v>
      </c>
      <c r="Q39" s="218" t="s">
        <v>692</v>
      </c>
    </row>
    <row r="40" spans="2:17" ht="136.5" hidden="1" x14ac:dyDescent="0.25">
      <c r="B40" s="185" t="s">
        <v>184</v>
      </c>
      <c r="C40" s="208" t="s">
        <v>492</v>
      </c>
      <c r="D40" s="214">
        <f>21757*1</f>
        <v>21757</v>
      </c>
      <c r="E40" s="188">
        <f t="shared" si="0"/>
        <v>24695.800227014755</v>
      </c>
      <c r="F40" s="214">
        <f>E40</f>
        <v>24695.800227014755</v>
      </c>
      <c r="G40" s="199">
        <f t="shared" si="1"/>
        <v>28031.555308756815</v>
      </c>
      <c r="H40" s="200" t="s">
        <v>493</v>
      </c>
      <c r="I40" s="209" t="s">
        <v>494</v>
      </c>
      <c r="J40" s="193" t="s">
        <v>78</v>
      </c>
      <c r="K40" s="210" t="s">
        <v>503</v>
      </c>
      <c r="L40" s="202" t="s">
        <v>511</v>
      </c>
      <c r="M40" s="210" t="s">
        <v>552</v>
      </c>
      <c r="N40" s="211">
        <v>16040</v>
      </c>
      <c r="O40" s="193" t="s">
        <v>554</v>
      </c>
      <c r="P40" s="195" t="s">
        <v>555</v>
      </c>
      <c r="Q40" s="209" t="s">
        <v>700</v>
      </c>
    </row>
    <row r="41" spans="2:17" ht="12" hidden="1" customHeight="1" x14ac:dyDescent="0.25">
      <c r="B41" s="207" t="s">
        <v>215</v>
      </c>
      <c r="C41" s="208" t="s">
        <v>380</v>
      </c>
      <c r="D41" s="214">
        <v>36000</v>
      </c>
      <c r="E41" s="188">
        <f t="shared" si="0"/>
        <v>40862.656072644721</v>
      </c>
      <c r="F41" s="214">
        <v>36000</v>
      </c>
      <c r="G41" s="199">
        <f t="shared" si="1"/>
        <v>40862.656072644721</v>
      </c>
      <c r="H41" s="200" t="s">
        <v>493</v>
      </c>
      <c r="I41" s="209" t="s">
        <v>494</v>
      </c>
      <c r="J41" s="191" t="s">
        <v>78</v>
      </c>
      <c r="K41" s="201" t="s">
        <v>503</v>
      </c>
      <c r="L41" s="193" t="s">
        <v>512</v>
      </c>
      <c r="M41" s="192" t="s">
        <v>533</v>
      </c>
      <c r="N41" s="211">
        <v>14040</v>
      </c>
      <c r="O41" s="193" t="s">
        <v>554</v>
      </c>
      <c r="P41" s="195" t="s">
        <v>555</v>
      </c>
      <c r="Q41" s="209" t="s">
        <v>665</v>
      </c>
    </row>
    <row r="42" spans="2:17" ht="12" hidden="1" customHeight="1" x14ac:dyDescent="0.25">
      <c r="B42" s="185" t="s">
        <v>198</v>
      </c>
      <c r="C42" s="186" t="s">
        <v>299</v>
      </c>
      <c r="D42" s="187">
        <v>28424.880000000001</v>
      </c>
      <c r="E42" s="188">
        <f t="shared" si="0"/>
        <v>32264.33598183882</v>
      </c>
      <c r="F42" s="187">
        <v>28424.880000000001</v>
      </c>
      <c r="G42" s="199">
        <f t="shared" si="1"/>
        <v>32264.33598183882</v>
      </c>
      <c r="H42" s="200" t="s">
        <v>493</v>
      </c>
      <c r="I42" s="187" t="s">
        <v>496</v>
      </c>
      <c r="J42" s="191" t="s">
        <v>78</v>
      </c>
      <c r="K42" s="192" t="s">
        <v>503</v>
      </c>
      <c r="L42" s="193" t="s">
        <v>510</v>
      </c>
      <c r="M42" s="192" t="s">
        <v>516</v>
      </c>
      <c r="N42" s="194">
        <v>31220</v>
      </c>
      <c r="O42" s="193" t="s">
        <v>554</v>
      </c>
      <c r="P42" s="195" t="s">
        <v>555</v>
      </c>
      <c r="Q42" s="187" t="s">
        <v>597</v>
      </c>
    </row>
    <row r="43" spans="2:17" ht="12" hidden="1" customHeight="1" x14ac:dyDescent="0.25">
      <c r="B43" s="185" t="s">
        <v>198</v>
      </c>
      <c r="C43" s="186" t="s">
        <v>301</v>
      </c>
      <c r="D43" s="187">
        <v>29377.919999999998</v>
      </c>
      <c r="E43" s="188">
        <f t="shared" si="0"/>
        <v>33346.106696935298</v>
      </c>
      <c r="F43" s="187">
        <v>29377.919999999998</v>
      </c>
      <c r="G43" s="199">
        <f t="shared" si="1"/>
        <v>33346.106696935298</v>
      </c>
      <c r="H43" s="200" t="s">
        <v>493</v>
      </c>
      <c r="I43" s="187" t="s">
        <v>496</v>
      </c>
      <c r="J43" s="191" t="s">
        <v>78</v>
      </c>
      <c r="K43" s="192" t="s">
        <v>503</v>
      </c>
      <c r="L43" s="193" t="s">
        <v>510</v>
      </c>
      <c r="M43" s="192" t="s">
        <v>516</v>
      </c>
      <c r="N43" s="194">
        <v>31220</v>
      </c>
      <c r="O43" s="193" t="s">
        <v>554</v>
      </c>
      <c r="P43" s="195" t="s">
        <v>555</v>
      </c>
      <c r="Q43" s="187" t="s">
        <v>598</v>
      </c>
    </row>
    <row r="44" spans="2:17" ht="12" hidden="1" customHeight="1" x14ac:dyDescent="0.25">
      <c r="B44" s="196" t="s">
        <v>198</v>
      </c>
      <c r="C44" s="197" t="s">
        <v>310</v>
      </c>
      <c r="D44" s="198">
        <v>20643.836499999998</v>
      </c>
      <c r="E44" s="188">
        <f t="shared" si="0"/>
        <v>23432.277525539157</v>
      </c>
      <c r="F44" s="198">
        <v>20643.836499999998</v>
      </c>
      <c r="G44" s="199">
        <f t="shared" si="1"/>
        <v>23432.277525539157</v>
      </c>
      <c r="H44" s="200" t="s">
        <v>493</v>
      </c>
      <c r="I44" s="198" t="s">
        <v>496</v>
      </c>
      <c r="J44" s="191" t="s">
        <v>78</v>
      </c>
      <c r="K44" s="201" t="s">
        <v>503</v>
      </c>
      <c r="L44" s="202" t="s">
        <v>512</v>
      </c>
      <c r="M44" s="201" t="s">
        <v>516</v>
      </c>
      <c r="N44" s="203">
        <v>31194</v>
      </c>
      <c r="O44" s="193" t="s">
        <v>554</v>
      </c>
      <c r="P44" s="195" t="s">
        <v>555</v>
      </c>
      <c r="Q44" s="204" t="s">
        <v>599</v>
      </c>
    </row>
    <row r="45" spans="2:17" ht="12" hidden="1" customHeight="1" x14ac:dyDescent="0.25">
      <c r="B45" s="196" t="s">
        <v>198</v>
      </c>
      <c r="C45" s="197" t="s">
        <v>326</v>
      </c>
      <c r="D45" s="198">
        <v>26564.294999999998</v>
      </c>
      <c r="E45" s="188">
        <f t="shared" si="0"/>
        <v>30152.434733257658</v>
      </c>
      <c r="F45" s="198">
        <v>26564.294999999998</v>
      </c>
      <c r="G45" s="199">
        <f t="shared" si="1"/>
        <v>30152.434733257658</v>
      </c>
      <c r="H45" s="200" t="s">
        <v>493</v>
      </c>
      <c r="I45" s="198" t="s">
        <v>496</v>
      </c>
      <c r="J45" s="202" t="s">
        <v>78</v>
      </c>
      <c r="K45" s="201" t="s">
        <v>503</v>
      </c>
      <c r="L45" s="193" t="s">
        <v>510</v>
      </c>
      <c r="M45" s="201" t="s">
        <v>516</v>
      </c>
      <c r="N45" s="203">
        <v>31194</v>
      </c>
      <c r="O45" s="193" t="s">
        <v>554</v>
      </c>
      <c r="P45" s="195" t="s">
        <v>555</v>
      </c>
      <c r="Q45" s="204" t="s">
        <v>619</v>
      </c>
    </row>
    <row r="46" spans="2:17" ht="12" hidden="1" customHeight="1" x14ac:dyDescent="0.25">
      <c r="B46" s="196" t="s">
        <v>198</v>
      </c>
      <c r="C46" s="197" t="s">
        <v>332</v>
      </c>
      <c r="D46" s="198">
        <v>15992.423000000001</v>
      </c>
      <c r="E46" s="188">
        <f t="shared" si="0"/>
        <v>18152.580022701477</v>
      </c>
      <c r="F46" s="198">
        <v>15992.423000000001</v>
      </c>
      <c r="G46" s="199">
        <f t="shared" si="1"/>
        <v>18152.580022701477</v>
      </c>
      <c r="H46" s="200" t="s">
        <v>493</v>
      </c>
      <c r="I46" s="198" t="s">
        <v>496</v>
      </c>
      <c r="J46" s="202" t="s">
        <v>78</v>
      </c>
      <c r="K46" s="201" t="s">
        <v>503</v>
      </c>
      <c r="L46" s="193" t="s">
        <v>510</v>
      </c>
      <c r="M46" s="201" t="s">
        <v>528</v>
      </c>
      <c r="N46" s="203">
        <v>15150</v>
      </c>
      <c r="O46" s="193" t="s">
        <v>554</v>
      </c>
      <c r="P46" s="195" t="s">
        <v>555</v>
      </c>
      <c r="Q46" s="204" t="s">
        <v>624</v>
      </c>
    </row>
    <row r="47" spans="2:17" ht="12" hidden="1" customHeight="1" x14ac:dyDescent="0.25">
      <c r="B47" s="196" t="s">
        <v>198</v>
      </c>
      <c r="C47" s="197" t="s">
        <v>334</v>
      </c>
      <c r="D47" s="198">
        <v>30863.346000000001</v>
      </c>
      <c r="E47" s="188">
        <f t="shared" si="0"/>
        <v>35032.174801362089</v>
      </c>
      <c r="F47" s="198">
        <v>30863.346000000001</v>
      </c>
      <c r="G47" s="199">
        <f t="shared" si="1"/>
        <v>35032.174801362089</v>
      </c>
      <c r="H47" s="200" t="s">
        <v>493</v>
      </c>
      <c r="I47" s="198" t="s">
        <v>496</v>
      </c>
      <c r="J47" s="202" t="s">
        <v>78</v>
      </c>
      <c r="K47" s="201" t="s">
        <v>503</v>
      </c>
      <c r="L47" s="193" t="s">
        <v>510</v>
      </c>
      <c r="M47" s="201" t="s">
        <v>520</v>
      </c>
      <c r="N47" s="203">
        <v>43040</v>
      </c>
      <c r="O47" s="193" t="s">
        <v>554</v>
      </c>
      <c r="P47" s="195" t="s">
        <v>555</v>
      </c>
      <c r="Q47" s="204" t="s">
        <v>626</v>
      </c>
    </row>
    <row r="48" spans="2:17" ht="12" hidden="1" customHeight="1" x14ac:dyDescent="0.25">
      <c r="B48" s="196" t="s">
        <v>198</v>
      </c>
      <c r="C48" s="197" t="s">
        <v>340</v>
      </c>
      <c r="D48" s="198">
        <v>4192.6404999999995</v>
      </c>
      <c r="E48" s="188">
        <f t="shared" si="0"/>
        <v>4758.9562996594777</v>
      </c>
      <c r="F48" s="198">
        <v>4192.6404999999995</v>
      </c>
      <c r="G48" s="199">
        <f t="shared" si="1"/>
        <v>4758.9562996594777</v>
      </c>
      <c r="H48" s="200" t="s">
        <v>493</v>
      </c>
      <c r="I48" s="198" t="s">
        <v>496</v>
      </c>
      <c r="J48" s="191" t="s">
        <v>78</v>
      </c>
      <c r="K48" s="201" t="s">
        <v>503</v>
      </c>
      <c r="L48" s="202" t="s">
        <v>512</v>
      </c>
      <c r="M48" s="201" t="s">
        <v>516</v>
      </c>
      <c r="N48" s="203">
        <v>31120</v>
      </c>
      <c r="O48" s="193" t="s">
        <v>554</v>
      </c>
      <c r="P48" s="195" t="s">
        <v>555</v>
      </c>
      <c r="Q48" s="204" t="s">
        <v>629</v>
      </c>
    </row>
    <row r="49" spans="2:17" ht="12" hidden="1" customHeight="1" x14ac:dyDescent="0.25">
      <c r="B49" s="196" t="s">
        <v>198</v>
      </c>
      <c r="C49" s="197" t="s">
        <v>295</v>
      </c>
      <c r="D49" s="198">
        <v>10714.818500000001</v>
      </c>
      <c r="E49" s="188">
        <f t="shared" si="0"/>
        <v>12162.109534619751</v>
      </c>
      <c r="F49" s="198">
        <v>10714.818500000001</v>
      </c>
      <c r="G49" s="199">
        <f t="shared" si="1"/>
        <v>12162.109534619751</v>
      </c>
      <c r="H49" s="200" t="s">
        <v>493</v>
      </c>
      <c r="I49" s="198" t="s">
        <v>496</v>
      </c>
      <c r="J49" s="191" t="s">
        <v>78</v>
      </c>
      <c r="K49" s="201" t="s">
        <v>503</v>
      </c>
      <c r="L49" s="202" t="s">
        <v>512</v>
      </c>
      <c r="M49" s="201" t="s">
        <v>516</v>
      </c>
      <c r="N49" s="203">
        <v>31194</v>
      </c>
      <c r="O49" s="193" t="s">
        <v>554</v>
      </c>
      <c r="P49" s="195" t="s">
        <v>555</v>
      </c>
      <c r="Q49" s="204" t="s">
        <v>641</v>
      </c>
    </row>
    <row r="50" spans="2:17" ht="12" hidden="1" customHeight="1" x14ac:dyDescent="0.25">
      <c r="B50" s="196" t="s">
        <v>198</v>
      </c>
      <c r="C50" s="197" t="s">
        <v>298</v>
      </c>
      <c r="D50" s="198">
        <v>41182.038</v>
      </c>
      <c r="E50" s="188">
        <f t="shared" si="0"/>
        <v>46744.651532349606</v>
      </c>
      <c r="F50" s="198">
        <v>41182.038</v>
      </c>
      <c r="G50" s="199">
        <f t="shared" si="1"/>
        <v>46744.651532349606</v>
      </c>
      <c r="H50" s="200" t="s">
        <v>493</v>
      </c>
      <c r="I50" s="198" t="s">
        <v>496</v>
      </c>
      <c r="J50" s="202" t="s">
        <v>78</v>
      </c>
      <c r="K50" s="201" t="s">
        <v>503</v>
      </c>
      <c r="L50" s="193" t="s">
        <v>510</v>
      </c>
      <c r="M50" s="201" t="s">
        <v>516</v>
      </c>
      <c r="N50" s="203">
        <v>31120</v>
      </c>
      <c r="O50" s="193" t="s">
        <v>554</v>
      </c>
      <c r="P50" s="195" t="s">
        <v>555</v>
      </c>
      <c r="Q50" s="204" t="s">
        <v>643</v>
      </c>
    </row>
    <row r="51" spans="2:17" ht="12" hidden="1" customHeight="1" x14ac:dyDescent="0.25">
      <c r="B51" s="196" t="s">
        <v>198</v>
      </c>
      <c r="C51" s="197" t="s">
        <v>359</v>
      </c>
      <c r="D51" s="198">
        <v>153353.70000000001</v>
      </c>
      <c r="E51" s="188">
        <f t="shared" si="0"/>
        <v>174067.76390465381</v>
      </c>
      <c r="F51" s="198">
        <v>153353.70000000001</v>
      </c>
      <c r="G51" s="199">
        <f t="shared" si="1"/>
        <v>174067.76390465381</v>
      </c>
      <c r="H51" s="200" t="s">
        <v>493</v>
      </c>
      <c r="I51" s="198" t="s">
        <v>496</v>
      </c>
      <c r="J51" s="191" t="s">
        <v>78</v>
      </c>
      <c r="K51" s="201" t="s">
        <v>503</v>
      </c>
      <c r="L51" s="202" t="s">
        <v>512</v>
      </c>
      <c r="M51" s="201" t="s">
        <v>517</v>
      </c>
      <c r="N51" s="203">
        <v>11420</v>
      </c>
      <c r="O51" s="193" t="s">
        <v>554</v>
      </c>
      <c r="P51" s="195" t="s">
        <v>555</v>
      </c>
      <c r="Q51" s="204" t="s">
        <v>652</v>
      </c>
    </row>
    <row r="52" spans="2:17" ht="12" hidden="1" customHeight="1" x14ac:dyDescent="0.25">
      <c r="B52" s="185" t="s">
        <v>198</v>
      </c>
      <c r="C52" s="186" t="s">
        <v>385</v>
      </c>
      <c r="D52" s="191">
        <v>52747.264000000003</v>
      </c>
      <c r="E52" s="188">
        <f t="shared" si="0"/>
        <v>59872.036322360953</v>
      </c>
      <c r="F52" s="191">
        <v>52747.264000000003</v>
      </c>
      <c r="G52" s="199">
        <f t="shared" si="1"/>
        <v>59872.036322360953</v>
      </c>
      <c r="H52" s="200" t="s">
        <v>701</v>
      </c>
      <c r="I52" s="187" t="s">
        <v>494</v>
      </c>
      <c r="J52" s="191" t="s">
        <v>78</v>
      </c>
      <c r="K52" s="192" t="s">
        <v>503</v>
      </c>
      <c r="L52" s="193" t="s">
        <v>512</v>
      </c>
      <c r="M52" s="192" t="s">
        <v>525</v>
      </c>
      <c r="N52" s="211">
        <v>14030</v>
      </c>
      <c r="O52" s="193" t="s">
        <v>554</v>
      </c>
      <c r="P52" s="195" t="s">
        <v>555</v>
      </c>
      <c r="Q52" s="187" t="s">
        <v>666</v>
      </c>
    </row>
    <row r="53" spans="2:17" ht="12" hidden="1" customHeight="1" x14ac:dyDescent="0.25">
      <c r="B53" s="196" t="s">
        <v>208</v>
      </c>
      <c r="C53" s="197" t="s">
        <v>353</v>
      </c>
      <c r="D53" s="198">
        <v>65523.574000000001</v>
      </c>
      <c r="E53" s="188">
        <f t="shared" si="0"/>
        <v>74374.090805902379</v>
      </c>
      <c r="F53" s="198">
        <v>65523.574000000001</v>
      </c>
      <c r="G53" s="199">
        <f t="shared" si="1"/>
        <v>74374.090805902379</v>
      </c>
      <c r="H53" s="200" t="s">
        <v>493</v>
      </c>
      <c r="I53" s="198" t="s">
        <v>496</v>
      </c>
      <c r="J53" s="202" t="s">
        <v>78</v>
      </c>
      <c r="K53" s="201" t="s">
        <v>503</v>
      </c>
      <c r="L53" s="193" t="s">
        <v>510</v>
      </c>
      <c r="M53" s="201" t="s">
        <v>516</v>
      </c>
      <c r="N53" s="203">
        <v>31194</v>
      </c>
      <c r="O53" s="193" t="s">
        <v>554</v>
      </c>
      <c r="P53" s="195" t="s">
        <v>555</v>
      </c>
      <c r="Q53" s="204" t="s">
        <v>644</v>
      </c>
    </row>
    <row r="54" spans="2:17" ht="12" hidden="1" customHeight="1" x14ac:dyDescent="0.25">
      <c r="B54" s="185" t="s">
        <v>168</v>
      </c>
      <c r="C54" s="186" t="s">
        <v>230</v>
      </c>
      <c r="D54" s="187">
        <v>28800</v>
      </c>
      <c r="E54" s="188">
        <f t="shared" si="0"/>
        <v>32690.124858115778</v>
      </c>
      <c r="F54" s="187">
        <v>28800</v>
      </c>
      <c r="G54" s="199">
        <f t="shared" si="1"/>
        <v>32690.124858115778</v>
      </c>
      <c r="H54" s="200" t="s">
        <v>493</v>
      </c>
      <c r="I54" s="187" t="s">
        <v>494</v>
      </c>
      <c r="J54" s="191" t="s">
        <v>78</v>
      </c>
      <c r="K54" s="192" t="s">
        <v>503</v>
      </c>
      <c r="L54" s="193" t="s">
        <v>510</v>
      </c>
      <c r="M54" s="192" t="s">
        <v>513</v>
      </c>
      <c r="N54" s="211">
        <v>41010</v>
      </c>
      <c r="O54" s="193" t="s">
        <v>554</v>
      </c>
      <c r="P54" s="195" t="s">
        <v>555</v>
      </c>
      <c r="Q54" s="187" t="s">
        <v>556</v>
      </c>
    </row>
    <row r="55" spans="2:17" ht="94.5" hidden="1" x14ac:dyDescent="0.25">
      <c r="B55" s="185" t="s">
        <v>190</v>
      </c>
      <c r="C55" s="186" t="s">
        <v>268</v>
      </c>
      <c r="D55" s="187">
        <v>1064596.5</v>
      </c>
      <c r="E55" s="188">
        <f t="shared" si="0"/>
        <v>1208395.5732122588</v>
      </c>
      <c r="F55" s="187">
        <v>1064596.5</v>
      </c>
      <c r="G55" s="199">
        <f t="shared" si="1"/>
        <v>1208395.5732122588</v>
      </c>
      <c r="H55" s="200" t="s">
        <v>493</v>
      </c>
      <c r="I55" s="187" t="s">
        <v>496</v>
      </c>
      <c r="J55" s="191" t="s">
        <v>78</v>
      </c>
      <c r="K55" s="192" t="s">
        <v>503</v>
      </c>
      <c r="L55" s="191" t="s">
        <v>512</v>
      </c>
      <c r="M55" s="192" t="s">
        <v>519</v>
      </c>
      <c r="N55" s="194">
        <v>14022</v>
      </c>
      <c r="O55" s="193" t="s">
        <v>554</v>
      </c>
      <c r="P55" s="195" t="s">
        <v>555</v>
      </c>
      <c r="Q55" s="187" t="s">
        <v>571</v>
      </c>
    </row>
    <row r="56" spans="2:17" ht="11.5" x14ac:dyDescent="0.25">
      <c r="B56" s="196" t="s">
        <v>190</v>
      </c>
      <c r="C56" s="197" t="s">
        <v>287</v>
      </c>
      <c r="D56" s="198">
        <v>29577.501</v>
      </c>
      <c r="E56" s="188">
        <f t="shared" si="0"/>
        <v>33572.645856980707</v>
      </c>
      <c r="F56" s="198">
        <v>29577.501</v>
      </c>
      <c r="G56" s="199">
        <f t="shared" si="1"/>
        <v>33572.645856980707</v>
      </c>
      <c r="H56" s="200" t="s">
        <v>493</v>
      </c>
      <c r="I56" s="198" t="s">
        <v>496</v>
      </c>
      <c r="J56" s="202" t="s">
        <v>78</v>
      </c>
      <c r="K56" s="201" t="s">
        <v>507</v>
      </c>
      <c r="L56" s="202" t="s">
        <v>511</v>
      </c>
      <c r="M56" s="201" t="s">
        <v>519</v>
      </c>
      <c r="N56" s="203">
        <v>14031</v>
      </c>
      <c r="O56" s="202" t="s">
        <v>554</v>
      </c>
      <c r="P56" s="1" t="s">
        <v>554</v>
      </c>
      <c r="Q56" s="204" t="s">
        <v>585</v>
      </c>
    </row>
    <row r="57" spans="2:17" ht="13" hidden="1" customHeight="1" x14ac:dyDescent="0.25">
      <c r="B57" s="185" t="s">
        <v>190</v>
      </c>
      <c r="C57" s="186" t="s">
        <v>298</v>
      </c>
      <c r="D57" s="187">
        <v>24208.894</v>
      </c>
      <c r="E57" s="188">
        <f t="shared" si="0"/>
        <v>27478.880817253121</v>
      </c>
      <c r="F57" s="187">
        <v>24208.894</v>
      </c>
      <c r="G57" s="199">
        <f t="shared" si="1"/>
        <v>27478.880817253121</v>
      </c>
      <c r="H57" s="200" t="s">
        <v>493</v>
      </c>
      <c r="I57" s="187" t="s">
        <v>496</v>
      </c>
      <c r="J57" s="191" t="s">
        <v>78</v>
      </c>
      <c r="K57" s="192" t="s">
        <v>503</v>
      </c>
      <c r="L57" s="193" t="s">
        <v>510</v>
      </c>
      <c r="M57" s="192" t="s">
        <v>516</v>
      </c>
      <c r="N57" s="194">
        <v>31120</v>
      </c>
      <c r="O57" s="193" t="s">
        <v>554</v>
      </c>
      <c r="P57" s="1" t="s">
        <v>555</v>
      </c>
      <c r="Q57" s="187" t="s">
        <v>596</v>
      </c>
    </row>
    <row r="58" spans="2:17" ht="13" hidden="1" customHeight="1" x14ac:dyDescent="0.25">
      <c r="B58" s="196" t="s">
        <v>190</v>
      </c>
      <c r="C58" s="197" t="s">
        <v>310</v>
      </c>
      <c r="D58" s="198">
        <v>48896.705000000002</v>
      </c>
      <c r="E58" s="188">
        <f t="shared" si="0"/>
        <v>55501.367763904658</v>
      </c>
      <c r="F58" s="198">
        <v>48896.705000000002</v>
      </c>
      <c r="G58" s="199">
        <f t="shared" si="1"/>
        <v>55501.367763904658</v>
      </c>
      <c r="H58" s="200" t="s">
        <v>493</v>
      </c>
      <c r="I58" s="198" t="s">
        <v>496</v>
      </c>
      <c r="J58" s="202" t="s">
        <v>78</v>
      </c>
      <c r="K58" s="201" t="s">
        <v>503</v>
      </c>
      <c r="L58" s="193" t="s">
        <v>510</v>
      </c>
      <c r="M58" s="201" t="s">
        <v>516</v>
      </c>
      <c r="N58" s="203">
        <v>31194</v>
      </c>
      <c r="O58" s="193" t="s">
        <v>554</v>
      </c>
      <c r="P58" s="1" t="s">
        <v>555</v>
      </c>
      <c r="Q58" s="204" t="s">
        <v>599</v>
      </c>
    </row>
    <row r="59" spans="2:17" ht="13" hidden="1" customHeight="1" x14ac:dyDescent="0.25">
      <c r="B59" s="196" t="s">
        <v>190</v>
      </c>
      <c r="C59" s="197" t="s">
        <v>314</v>
      </c>
      <c r="D59" s="198">
        <v>102151.7046</v>
      </c>
      <c r="E59" s="188">
        <f t="shared" si="0"/>
        <v>115949.72145289443</v>
      </c>
      <c r="F59" s="198">
        <v>102151.7046</v>
      </c>
      <c r="G59" s="199">
        <f t="shared" si="1"/>
        <v>115949.72145289443</v>
      </c>
      <c r="H59" s="200" t="s">
        <v>493</v>
      </c>
      <c r="I59" s="198" t="s">
        <v>496</v>
      </c>
      <c r="J59" s="191" t="s">
        <v>78</v>
      </c>
      <c r="K59" s="201" t="s">
        <v>503</v>
      </c>
      <c r="L59" s="202" t="s">
        <v>512</v>
      </c>
      <c r="M59" s="201" t="s">
        <v>523</v>
      </c>
      <c r="N59" s="203">
        <v>41010</v>
      </c>
      <c r="O59" s="193" t="s">
        <v>554</v>
      </c>
      <c r="P59" s="1" t="s">
        <v>555</v>
      </c>
      <c r="Q59" s="204" t="s">
        <v>602</v>
      </c>
    </row>
    <row r="60" spans="2:17" ht="13" hidden="1" customHeight="1" x14ac:dyDescent="0.25">
      <c r="B60" s="196" t="s">
        <v>190</v>
      </c>
      <c r="C60" s="197" t="s">
        <v>317</v>
      </c>
      <c r="D60" s="198">
        <v>9303.3125</v>
      </c>
      <c r="E60" s="188">
        <f t="shared" si="0"/>
        <v>10559.946083995459</v>
      </c>
      <c r="F60" s="198">
        <v>9303.3125</v>
      </c>
      <c r="G60" s="199">
        <f t="shared" si="1"/>
        <v>10559.946083995459</v>
      </c>
      <c r="H60" s="200" t="s">
        <v>493</v>
      </c>
      <c r="I60" s="198" t="s">
        <v>496</v>
      </c>
      <c r="J60" s="191" t="s">
        <v>78</v>
      </c>
      <c r="K60" s="201" t="s">
        <v>503</v>
      </c>
      <c r="L60" s="202" t="s">
        <v>512</v>
      </c>
      <c r="M60" s="201" t="s">
        <v>529</v>
      </c>
      <c r="N60" s="203">
        <v>13020</v>
      </c>
      <c r="O60" s="193" t="s">
        <v>554</v>
      </c>
      <c r="P60" s="1" t="s">
        <v>555</v>
      </c>
      <c r="Q60" s="204" t="s">
        <v>607</v>
      </c>
    </row>
    <row r="61" spans="2:17" ht="13" hidden="1" customHeight="1" x14ac:dyDescent="0.25">
      <c r="B61" s="196" t="s">
        <v>190</v>
      </c>
      <c r="C61" s="197" t="s">
        <v>321</v>
      </c>
      <c r="D61" s="198">
        <v>24038.65</v>
      </c>
      <c r="E61" s="188">
        <f t="shared" si="0"/>
        <v>27285.641316685585</v>
      </c>
      <c r="F61" s="198">
        <v>24038.65</v>
      </c>
      <c r="G61" s="199">
        <f t="shared" si="1"/>
        <v>27285.641316685585</v>
      </c>
      <c r="H61" s="200" t="s">
        <v>493</v>
      </c>
      <c r="I61" s="198" t="s">
        <v>496</v>
      </c>
      <c r="J61" s="191" t="s">
        <v>78</v>
      </c>
      <c r="K61" s="201" t="s">
        <v>503</v>
      </c>
      <c r="L61" s="202" t="s">
        <v>512</v>
      </c>
      <c r="M61" s="201" t="s">
        <v>526</v>
      </c>
      <c r="N61" s="203">
        <v>72012</v>
      </c>
      <c r="O61" s="193" t="s">
        <v>554</v>
      </c>
      <c r="P61" s="1" t="s">
        <v>555</v>
      </c>
      <c r="Q61" s="204" t="s">
        <v>614</v>
      </c>
    </row>
    <row r="62" spans="2:17" ht="13" hidden="1" customHeight="1" x14ac:dyDescent="0.25">
      <c r="B62" s="185" t="s">
        <v>190</v>
      </c>
      <c r="C62" s="186" t="s">
        <v>322</v>
      </c>
      <c r="D62" s="187">
        <v>248942.07</v>
      </c>
      <c r="E62" s="188">
        <f t="shared" si="0"/>
        <v>282567.61634506244</v>
      </c>
      <c r="F62" s="187">
        <v>248942.07</v>
      </c>
      <c r="G62" s="199">
        <f t="shared" si="1"/>
        <v>282567.61634506244</v>
      </c>
      <c r="H62" s="200" t="s">
        <v>493</v>
      </c>
      <c r="I62" s="187" t="s">
        <v>496</v>
      </c>
      <c r="J62" s="191" t="s">
        <v>78</v>
      </c>
      <c r="K62" s="192" t="s">
        <v>506</v>
      </c>
      <c r="L62" s="191" t="s">
        <v>512</v>
      </c>
      <c r="M62" s="201" t="s">
        <v>516</v>
      </c>
      <c r="N62" s="194">
        <v>31163</v>
      </c>
      <c r="O62" s="193" t="s">
        <v>554</v>
      </c>
      <c r="P62" s="1" t="s">
        <v>555</v>
      </c>
      <c r="Q62" s="187" t="s">
        <v>617</v>
      </c>
    </row>
    <row r="63" spans="2:17" ht="13" hidden="1" customHeight="1" x14ac:dyDescent="0.25">
      <c r="B63" s="196" t="s">
        <v>190</v>
      </c>
      <c r="C63" s="197" t="s">
        <v>298</v>
      </c>
      <c r="D63" s="198">
        <v>19392.944</v>
      </c>
      <c r="E63" s="188">
        <f t="shared" si="0"/>
        <v>22012.422247446084</v>
      </c>
      <c r="F63" s="198">
        <v>19392.944</v>
      </c>
      <c r="G63" s="199">
        <f t="shared" si="1"/>
        <v>22012.422247446084</v>
      </c>
      <c r="H63" s="200" t="s">
        <v>493</v>
      </c>
      <c r="I63" s="198" t="s">
        <v>496</v>
      </c>
      <c r="J63" s="202" t="s">
        <v>78</v>
      </c>
      <c r="K63" s="201" t="s">
        <v>503</v>
      </c>
      <c r="L63" s="193" t="s">
        <v>510</v>
      </c>
      <c r="M63" s="201" t="s">
        <v>520</v>
      </c>
      <c r="N63" s="203">
        <v>43040</v>
      </c>
      <c r="O63" s="193" t="s">
        <v>554</v>
      </c>
      <c r="P63" s="1" t="s">
        <v>555</v>
      </c>
      <c r="Q63" s="204" t="s">
        <v>622</v>
      </c>
    </row>
    <row r="64" spans="2:17" ht="13" hidden="1" customHeight="1" x14ac:dyDescent="0.25">
      <c r="B64" s="196" t="s">
        <v>190</v>
      </c>
      <c r="C64" s="197" t="s">
        <v>342</v>
      </c>
      <c r="D64" s="198">
        <v>22218.75</v>
      </c>
      <c r="E64" s="188">
        <f t="shared" si="0"/>
        <v>25219.920544835415</v>
      </c>
      <c r="F64" s="198">
        <v>22218.75</v>
      </c>
      <c r="G64" s="199">
        <f t="shared" si="1"/>
        <v>25219.920544835415</v>
      </c>
      <c r="H64" s="200" t="s">
        <v>493</v>
      </c>
      <c r="I64" s="198" t="s">
        <v>496</v>
      </c>
      <c r="J64" s="191" t="s">
        <v>78</v>
      </c>
      <c r="K64" s="201" t="s">
        <v>503</v>
      </c>
      <c r="L64" s="202" t="s">
        <v>512</v>
      </c>
      <c r="M64" s="201" t="s">
        <v>516</v>
      </c>
      <c r="N64" s="203">
        <v>31194</v>
      </c>
      <c r="O64" s="193" t="s">
        <v>554</v>
      </c>
      <c r="P64" s="1" t="s">
        <v>555</v>
      </c>
      <c r="Q64" s="204" t="s">
        <v>631</v>
      </c>
    </row>
    <row r="65" spans="1:17" ht="13" hidden="1" customHeight="1" x14ac:dyDescent="0.25">
      <c r="B65" s="196" t="s">
        <v>190</v>
      </c>
      <c r="C65" s="197" t="s">
        <v>344</v>
      </c>
      <c r="D65" s="198">
        <v>39562.5</v>
      </c>
      <c r="E65" s="188">
        <f t="shared" si="0"/>
        <v>44906.356413166854</v>
      </c>
      <c r="F65" s="198">
        <v>39562.5</v>
      </c>
      <c r="G65" s="199">
        <f t="shared" si="1"/>
        <v>44906.356413166854</v>
      </c>
      <c r="H65" s="200" t="s">
        <v>493</v>
      </c>
      <c r="I65" s="198" t="s">
        <v>496</v>
      </c>
      <c r="J65" s="191" t="s">
        <v>78</v>
      </c>
      <c r="K65" s="201" t="s">
        <v>503</v>
      </c>
      <c r="L65" s="202" t="s">
        <v>512</v>
      </c>
      <c r="M65" s="201" t="s">
        <v>526</v>
      </c>
      <c r="N65" s="203">
        <v>72050</v>
      </c>
      <c r="O65" s="193" t="s">
        <v>554</v>
      </c>
      <c r="P65" s="1" t="s">
        <v>555</v>
      </c>
      <c r="Q65" s="204" t="s">
        <v>633</v>
      </c>
    </row>
    <row r="66" spans="1:17" ht="11.5" hidden="1" x14ac:dyDescent="0.25">
      <c r="B66" s="196" t="s">
        <v>190</v>
      </c>
      <c r="C66" s="197" t="s">
        <v>347</v>
      </c>
      <c r="D66" s="198">
        <v>36292.248999999996</v>
      </c>
      <c r="E66" s="188">
        <f t="shared" si="0"/>
        <v>41194.380249716225</v>
      </c>
      <c r="F66" s="198">
        <v>36292.248999999996</v>
      </c>
      <c r="G66" s="199">
        <f t="shared" si="1"/>
        <v>41194.380249716225</v>
      </c>
      <c r="H66" s="200" t="s">
        <v>493</v>
      </c>
      <c r="I66" s="198" t="s">
        <v>496</v>
      </c>
      <c r="J66" s="202" t="s">
        <v>78</v>
      </c>
      <c r="K66" s="201" t="s">
        <v>503</v>
      </c>
      <c r="L66" s="193" t="s">
        <v>510</v>
      </c>
      <c r="M66" s="201" t="s">
        <v>516</v>
      </c>
      <c r="N66" s="203">
        <v>31120</v>
      </c>
      <c r="O66" s="193" t="s">
        <v>554</v>
      </c>
      <c r="P66" s="1" t="s">
        <v>555</v>
      </c>
      <c r="Q66" s="204" t="s">
        <v>636</v>
      </c>
    </row>
    <row r="67" spans="1:17" ht="11.5" hidden="1" x14ac:dyDescent="0.25">
      <c r="B67" s="196" t="s">
        <v>190</v>
      </c>
      <c r="C67" s="197" t="s">
        <v>351</v>
      </c>
      <c r="D67" s="198">
        <v>34674.382000000005</v>
      </c>
      <c r="E67" s="188">
        <f t="shared" si="0"/>
        <v>39357.981838819527</v>
      </c>
      <c r="F67" s="198">
        <v>34674.382000000005</v>
      </c>
      <c r="G67" s="199">
        <f t="shared" si="1"/>
        <v>39357.981838819527</v>
      </c>
      <c r="H67" s="200" t="s">
        <v>493</v>
      </c>
      <c r="I67" s="198" t="s">
        <v>496</v>
      </c>
      <c r="J67" s="191" t="s">
        <v>78</v>
      </c>
      <c r="K67" s="201" t="s">
        <v>503</v>
      </c>
      <c r="L67" s="202" t="s">
        <v>512</v>
      </c>
      <c r="M67" s="201" t="s">
        <v>517</v>
      </c>
      <c r="N67" s="203">
        <v>11120</v>
      </c>
      <c r="O67" s="193" t="s">
        <v>554</v>
      </c>
      <c r="P67" s="1" t="s">
        <v>555</v>
      </c>
      <c r="Q67" s="204" t="s">
        <v>639</v>
      </c>
    </row>
    <row r="68" spans="1:17" ht="11.5" hidden="1" x14ac:dyDescent="0.25">
      <c r="B68" s="196" t="s">
        <v>190</v>
      </c>
      <c r="C68" s="197" t="s">
        <v>295</v>
      </c>
      <c r="D68" s="198">
        <v>30177.446</v>
      </c>
      <c r="E68" s="188">
        <f t="shared" si="0"/>
        <v>34253.627695800227</v>
      </c>
      <c r="F68" s="198">
        <v>30177.446</v>
      </c>
      <c r="G68" s="199">
        <f t="shared" si="1"/>
        <v>34253.627695800227</v>
      </c>
      <c r="H68" s="200" t="s">
        <v>493</v>
      </c>
      <c r="I68" s="198" t="s">
        <v>496</v>
      </c>
      <c r="J68" s="202" t="s">
        <v>78</v>
      </c>
      <c r="K68" s="201" t="s">
        <v>503</v>
      </c>
      <c r="L68" s="193" t="s">
        <v>510</v>
      </c>
      <c r="M68" s="201" t="s">
        <v>516</v>
      </c>
      <c r="N68" s="203">
        <v>31194</v>
      </c>
      <c r="O68" s="193" t="s">
        <v>554</v>
      </c>
      <c r="P68" s="1" t="s">
        <v>555</v>
      </c>
      <c r="Q68" s="204" t="s">
        <v>641</v>
      </c>
    </row>
    <row r="69" spans="1:17" ht="11.5" hidden="1" x14ac:dyDescent="0.25">
      <c r="B69" s="196" t="s">
        <v>190</v>
      </c>
      <c r="C69" s="197" t="s">
        <v>352</v>
      </c>
      <c r="D69" s="198">
        <v>27169.45</v>
      </c>
      <c r="E69" s="188">
        <f t="shared" si="0"/>
        <v>30839.330306469921</v>
      </c>
      <c r="F69" s="198">
        <v>27169.45</v>
      </c>
      <c r="G69" s="199">
        <f t="shared" si="1"/>
        <v>30839.330306469921</v>
      </c>
      <c r="H69" s="200" t="s">
        <v>493</v>
      </c>
      <c r="I69" s="198" t="s">
        <v>496</v>
      </c>
      <c r="J69" s="191" t="s">
        <v>78</v>
      </c>
      <c r="K69" s="201" t="s">
        <v>503</v>
      </c>
      <c r="L69" s="202" t="s">
        <v>512</v>
      </c>
      <c r="M69" s="201" t="s">
        <v>528</v>
      </c>
      <c r="N69" s="203">
        <v>15150</v>
      </c>
      <c r="O69" s="193" t="s">
        <v>554</v>
      </c>
      <c r="P69" s="1" t="s">
        <v>555</v>
      </c>
      <c r="Q69" s="204" t="s">
        <v>642</v>
      </c>
    </row>
    <row r="70" spans="1:17" ht="12" hidden="1" customHeight="1" x14ac:dyDescent="0.25">
      <c r="B70" s="196" t="s">
        <v>190</v>
      </c>
      <c r="C70" s="197" t="s">
        <v>298</v>
      </c>
      <c r="D70" s="198">
        <v>32887.052499999998</v>
      </c>
      <c r="E70" s="188">
        <f t="shared" si="0"/>
        <v>37329.230987514187</v>
      </c>
      <c r="F70" s="198">
        <v>32887.052499999998</v>
      </c>
      <c r="G70" s="199">
        <f t="shared" si="1"/>
        <v>37329.230987514187</v>
      </c>
      <c r="H70" s="200" t="s">
        <v>493</v>
      </c>
      <c r="I70" s="198" t="s">
        <v>496</v>
      </c>
      <c r="J70" s="191" t="s">
        <v>78</v>
      </c>
      <c r="K70" s="201" t="s">
        <v>503</v>
      </c>
      <c r="L70" s="202" t="s">
        <v>512</v>
      </c>
      <c r="M70" s="201" t="s">
        <v>516</v>
      </c>
      <c r="N70" s="203">
        <v>31120</v>
      </c>
      <c r="O70" s="193" t="s">
        <v>554</v>
      </c>
      <c r="P70" s="1" t="s">
        <v>555</v>
      </c>
      <c r="Q70" s="204" t="s">
        <v>643</v>
      </c>
    </row>
    <row r="71" spans="1:17" ht="12" hidden="1" customHeight="1" x14ac:dyDescent="0.25">
      <c r="B71" s="196" t="s">
        <v>190</v>
      </c>
      <c r="C71" s="197" t="s">
        <v>353</v>
      </c>
      <c r="D71" s="198">
        <v>72252.88900000001</v>
      </c>
      <c r="E71" s="188">
        <f t="shared" si="0"/>
        <v>82012.359818388213</v>
      </c>
      <c r="F71" s="198">
        <v>72252.88900000001</v>
      </c>
      <c r="G71" s="199">
        <f t="shared" si="1"/>
        <v>82012.359818388213</v>
      </c>
      <c r="H71" s="200" t="s">
        <v>493</v>
      </c>
      <c r="I71" s="198" t="s">
        <v>496</v>
      </c>
      <c r="J71" s="202" t="s">
        <v>78</v>
      </c>
      <c r="K71" s="201" t="s">
        <v>503</v>
      </c>
      <c r="L71" s="193" t="s">
        <v>510</v>
      </c>
      <c r="M71" s="201" t="s">
        <v>516</v>
      </c>
      <c r="N71" s="203">
        <v>31194</v>
      </c>
      <c r="O71" s="193" t="s">
        <v>554</v>
      </c>
      <c r="P71" s="1" t="s">
        <v>555</v>
      </c>
      <c r="Q71" s="204" t="s">
        <v>644</v>
      </c>
    </row>
    <row r="72" spans="1:17" ht="12" hidden="1" customHeight="1" x14ac:dyDescent="0.25">
      <c r="B72" s="185" t="s">
        <v>190</v>
      </c>
      <c r="C72" s="208" t="s">
        <v>490</v>
      </c>
      <c r="D72" s="214">
        <v>125000</v>
      </c>
      <c r="E72" s="188">
        <f t="shared" ref="E72:E133" si="2">D72/0.881</f>
        <v>141884.22247446084</v>
      </c>
      <c r="F72" s="214">
        <v>125000</v>
      </c>
      <c r="G72" s="199">
        <f t="shared" ref="G72:G133" si="3">F72/0.881</f>
        <v>141884.22247446084</v>
      </c>
      <c r="H72" s="200" t="s">
        <v>701</v>
      </c>
      <c r="I72" s="209" t="s">
        <v>494</v>
      </c>
      <c r="J72" s="193" t="s">
        <v>78</v>
      </c>
      <c r="K72" s="210" t="s">
        <v>503</v>
      </c>
      <c r="L72" s="193" t="s">
        <v>512</v>
      </c>
      <c r="M72" s="210" t="s">
        <v>532</v>
      </c>
      <c r="N72" s="211">
        <v>31130</v>
      </c>
      <c r="O72" s="193" t="s">
        <v>554</v>
      </c>
      <c r="P72" s="1" t="s">
        <v>555</v>
      </c>
      <c r="Q72" s="209" t="s">
        <v>698</v>
      </c>
    </row>
    <row r="73" spans="1:17" ht="12" hidden="1" customHeight="1" x14ac:dyDescent="0.25">
      <c r="A73" s="219"/>
      <c r="B73" s="185" t="s">
        <v>190</v>
      </c>
      <c r="C73" s="186" t="s">
        <v>406</v>
      </c>
      <c r="D73" s="191">
        <v>-1565.2560000000001</v>
      </c>
      <c r="E73" s="188">
        <f t="shared" si="2"/>
        <v>-1776.6810442678775</v>
      </c>
      <c r="F73" s="191">
        <v>-1565.2560000000001</v>
      </c>
      <c r="G73" s="199">
        <f t="shared" si="3"/>
        <v>-1776.6810442678775</v>
      </c>
      <c r="H73" s="200" t="s">
        <v>493</v>
      </c>
      <c r="I73" s="187" t="s">
        <v>494</v>
      </c>
      <c r="J73" s="191" t="s">
        <v>78</v>
      </c>
      <c r="K73" s="210" t="s">
        <v>508</v>
      </c>
      <c r="L73" s="193" t="s">
        <v>512</v>
      </c>
      <c r="M73" s="192" t="s">
        <v>525</v>
      </c>
      <c r="N73" s="211">
        <v>14030</v>
      </c>
      <c r="O73" s="193" t="s">
        <v>554</v>
      </c>
      <c r="P73" s="1" t="s">
        <v>555</v>
      </c>
      <c r="Q73" s="187" t="s">
        <v>668</v>
      </c>
    </row>
    <row r="74" spans="1:17" ht="12" customHeight="1" x14ac:dyDescent="0.25">
      <c r="A74" s="205"/>
      <c r="B74" s="185" t="s">
        <v>190</v>
      </c>
      <c r="C74" s="208" t="s">
        <v>452</v>
      </c>
      <c r="D74" s="214">
        <v>56000</v>
      </c>
      <c r="E74" s="188">
        <f t="shared" si="2"/>
        <v>63564.131668558453</v>
      </c>
      <c r="F74" s="214">
        <v>56000</v>
      </c>
      <c r="G74" s="199">
        <f t="shared" si="3"/>
        <v>63564.131668558453</v>
      </c>
      <c r="H74" s="200" t="s">
        <v>493</v>
      </c>
      <c r="I74" s="209" t="s">
        <v>498</v>
      </c>
      <c r="J74" s="193" t="s">
        <v>502</v>
      </c>
      <c r="K74" s="210" t="s">
        <v>503</v>
      </c>
      <c r="L74" s="193" t="s">
        <v>512</v>
      </c>
      <c r="M74" s="210" t="s">
        <v>547</v>
      </c>
      <c r="N74" s="211">
        <v>31130</v>
      </c>
      <c r="O74" s="193" t="s">
        <v>554</v>
      </c>
      <c r="P74" s="1" t="s">
        <v>554</v>
      </c>
      <c r="Q74" s="209" t="s">
        <v>689</v>
      </c>
    </row>
    <row r="75" spans="1:17" ht="12" hidden="1" customHeight="1" x14ac:dyDescent="0.25">
      <c r="A75" s="205"/>
      <c r="B75" s="185" t="s">
        <v>190</v>
      </c>
      <c r="C75" s="208" t="s">
        <v>453</v>
      </c>
      <c r="D75" s="214">
        <v>6648.72</v>
      </c>
      <c r="E75" s="188">
        <f t="shared" si="2"/>
        <v>7546.7877412031785</v>
      </c>
      <c r="F75" s="214">
        <v>6648.72</v>
      </c>
      <c r="G75" s="199">
        <f t="shared" si="3"/>
        <v>7546.7877412031785</v>
      </c>
      <c r="H75" s="200" t="s">
        <v>493</v>
      </c>
      <c r="I75" s="209" t="s">
        <v>494</v>
      </c>
      <c r="J75" s="193" t="s">
        <v>78</v>
      </c>
      <c r="K75" s="210" t="s">
        <v>503</v>
      </c>
      <c r="L75" s="193" t="s">
        <v>512</v>
      </c>
      <c r="M75" s="210" t="s">
        <v>532</v>
      </c>
      <c r="N75" s="211">
        <v>31194</v>
      </c>
      <c r="O75" s="193" t="s">
        <v>554</v>
      </c>
      <c r="P75" s="1" t="s">
        <v>555</v>
      </c>
      <c r="Q75" s="209" t="s">
        <v>690</v>
      </c>
    </row>
    <row r="76" spans="1:17" ht="12" hidden="1" customHeight="1" x14ac:dyDescent="0.25">
      <c r="A76" s="205"/>
      <c r="B76" s="185" t="s">
        <v>190</v>
      </c>
      <c r="C76" s="213" t="s">
        <v>464</v>
      </c>
      <c r="D76" s="214">
        <v>9844</v>
      </c>
      <c r="E76" s="188">
        <f t="shared" si="2"/>
        <v>11173.666288308739</v>
      </c>
      <c r="F76" s="214">
        <v>9844</v>
      </c>
      <c r="G76" s="199">
        <f t="shared" si="3"/>
        <v>11173.666288308739</v>
      </c>
      <c r="H76" s="200" t="s">
        <v>493</v>
      </c>
      <c r="I76" s="220" t="s">
        <v>494</v>
      </c>
      <c r="J76" s="193" t="s">
        <v>78</v>
      </c>
      <c r="K76" s="210" t="s">
        <v>503</v>
      </c>
      <c r="L76" s="193" t="s">
        <v>512</v>
      </c>
      <c r="M76" s="210" t="s">
        <v>532</v>
      </c>
      <c r="N76" s="211">
        <v>31120</v>
      </c>
      <c r="O76" s="193" t="s">
        <v>554</v>
      </c>
      <c r="P76" s="1" t="s">
        <v>555</v>
      </c>
      <c r="Q76" s="218" t="s">
        <v>692</v>
      </c>
    </row>
    <row r="77" spans="1:17" ht="12" customHeight="1" x14ac:dyDescent="0.25">
      <c r="A77" s="205"/>
      <c r="B77" s="185" t="s">
        <v>190</v>
      </c>
      <c r="C77" s="208" t="s">
        <v>480</v>
      </c>
      <c r="D77" s="214">
        <v>53500</v>
      </c>
      <c r="E77" s="188">
        <f t="shared" si="2"/>
        <v>60726.44721906924</v>
      </c>
      <c r="F77" s="214">
        <v>53500</v>
      </c>
      <c r="G77" s="199">
        <f t="shared" si="3"/>
        <v>60726.44721906924</v>
      </c>
      <c r="H77" s="200" t="s">
        <v>493</v>
      </c>
      <c r="I77" s="209" t="s">
        <v>494</v>
      </c>
      <c r="J77" s="193" t="s">
        <v>78</v>
      </c>
      <c r="K77" s="210" t="s">
        <v>503</v>
      </c>
      <c r="L77" s="193" t="s">
        <v>510</v>
      </c>
      <c r="M77" s="210" t="s">
        <v>510</v>
      </c>
      <c r="N77" s="211">
        <v>41081</v>
      </c>
      <c r="O77" s="193" t="s">
        <v>554</v>
      </c>
      <c r="P77" s="1" t="s">
        <v>554</v>
      </c>
      <c r="Q77" s="218" t="s">
        <v>692</v>
      </c>
    </row>
    <row r="78" spans="1:17" ht="12" customHeight="1" x14ac:dyDescent="0.25">
      <c r="A78" s="205"/>
      <c r="B78" s="185" t="s">
        <v>190</v>
      </c>
      <c r="C78" s="213" t="s">
        <v>482</v>
      </c>
      <c r="D78" s="214">
        <v>21281</v>
      </c>
      <c r="E78" s="188">
        <f t="shared" si="2"/>
        <v>24155.50510783201</v>
      </c>
      <c r="F78" s="214">
        <v>21281</v>
      </c>
      <c r="G78" s="199">
        <f t="shared" si="3"/>
        <v>24155.50510783201</v>
      </c>
      <c r="H78" s="200" t="s">
        <v>493</v>
      </c>
      <c r="I78" s="220" t="s">
        <v>494</v>
      </c>
      <c r="J78" s="193" t="s">
        <v>78</v>
      </c>
      <c r="K78" s="210" t="s">
        <v>503</v>
      </c>
      <c r="L78" s="202" t="s">
        <v>511</v>
      </c>
      <c r="M78" s="210" t="s">
        <v>549</v>
      </c>
      <c r="N78" s="211">
        <v>32120</v>
      </c>
      <c r="O78" s="193" t="s">
        <v>554</v>
      </c>
      <c r="P78" s="1" t="s">
        <v>554</v>
      </c>
      <c r="Q78" s="218" t="s">
        <v>692</v>
      </c>
    </row>
    <row r="79" spans="1:17" ht="12" hidden="1" customHeight="1" x14ac:dyDescent="0.25">
      <c r="A79" s="205"/>
      <c r="B79" s="185" t="s">
        <v>190</v>
      </c>
      <c r="C79" s="208" t="s">
        <v>489</v>
      </c>
      <c r="D79" s="214">
        <v>-15719</v>
      </c>
      <c r="E79" s="188">
        <f t="shared" si="2"/>
        <v>-17842.2247446084</v>
      </c>
      <c r="F79" s="214">
        <f>E79</f>
        <v>-17842.2247446084</v>
      </c>
      <c r="G79" s="199">
        <f t="shared" si="3"/>
        <v>-20252.241480826789</v>
      </c>
      <c r="H79" s="200" t="s">
        <v>493</v>
      </c>
      <c r="I79" s="209" t="s">
        <v>494</v>
      </c>
      <c r="J79" s="193" t="s">
        <v>78</v>
      </c>
      <c r="K79" s="210" t="s">
        <v>503</v>
      </c>
      <c r="L79" s="193" t="s">
        <v>512</v>
      </c>
      <c r="M79" s="210" t="s">
        <v>532</v>
      </c>
      <c r="N79" s="211">
        <v>31130</v>
      </c>
      <c r="O79" s="193" t="s">
        <v>554</v>
      </c>
      <c r="P79" s="1" t="s">
        <v>555</v>
      </c>
      <c r="Q79" s="209" t="s">
        <v>698</v>
      </c>
    </row>
    <row r="80" spans="1:17" ht="12" hidden="1" customHeight="1" x14ac:dyDescent="0.25">
      <c r="A80" s="205"/>
      <c r="B80" s="185" t="s">
        <v>190</v>
      </c>
      <c r="C80" s="208" t="s">
        <v>489</v>
      </c>
      <c r="D80" s="214">
        <f>15719+24181+24281</f>
        <v>64181</v>
      </c>
      <c r="E80" s="188">
        <f t="shared" si="2"/>
        <v>72850.170261066974</v>
      </c>
      <c r="F80" s="214">
        <f>E80</f>
        <v>72850.170261066974</v>
      </c>
      <c r="G80" s="199">
        <f t="shared" si="3"/>
        <v>82690.318116988623</v>
      </c>
      <c r="H80" s="200" t="s">
        <v>493</v>
      </c>
      <c r="I80" s="209" t="s">
        <v>494</v>
      </c>
      <c r="J80" s="193" t="s">
        <v>78</v>
      </c>
      <c r="K80" s="210" t="s">
        <v>503</v>
      </c>
      <c r="L80" s="193" t="s">
        <v>512</v>
      </c>
      <c r="M80" s="210" t="s">
        <v>532</v>
      </c>
      <c r="N80" s="211">
        <v>31130</v>
      </c>
      <c r="O80" s="193" t="s">
        <v>554</v>
      </c>
      <c r="P80" s="1" t="s">
        <v>555</v>
      </c>
      <c r="Q80" s="209" t="s">
        <v>698</v>
      </c>
    </row>
    <row r="81" spans="1:17" ht="12" hidden="1" customHeight="1" x14ac:dyDescent="0.25">
      <c r="A81" s="206"/>
      <c r="B81" s="185" t="s">
        <v>190</v>
      </c>
      <c r="C81" s="208" t="s">
        <v>491</v>
      </c>
      <c r="D81" s="214">
        <f>70895.33</f>
        <v>70895.33</v>
      </c>
      <c r="E81" s="188">
        <f t="shared" si="2"/>
        <v>80471.430192962551</v>
      </c>
      <c r="F81" s="214">
        <f>E81</f>
        <v>80471.430192962551</v>
      </c>
      <c r="G81" s="199">
        <f t="shared" si="3"/>
        <v>91341.010434690746</v>
      </c>
      <c r="H81" s="200" t="s">
        <v>493</v>
      </c>
      <c r="I81" s="209" t="s">
        <v>494</v>
      </c>
      <c r="J81" s="193" t="s">
        <v>78</v>
      </c>
      <c r="K81" s="210" t="s">
        <v>503</v>
      </c>
      <c r="L81" s="193" t="s">
        <v>512</v>
      </c>
      <c r="M81" s="210" t="s">
        <v>551</v>
      </c>
      <c r="N81" s="211">
        <v>16040</v>
      </c>
      <c r="O81" s="193" t="s">
        <v>554</v>
      </c>
      <c r="P81" s="1" t="s">
        <v>555</v>
      </c>
      <c r="Q81" s="209" t="s">
        <v>699</v>
      </c>
    </row>
    <row r="82" spans="1:17" ht="12" hidden="1" customHeight="1" x14ac:dyDescent="0.25">
      <c r="A82" s="221"/>
      <c r="B82" s="185" t="s">
        <v>227</v>
      </c>
      <c r="C82" s="186" t="s">
        <v>427</v>
      </c>
      <c r="D82" s="187">
        <v>14590</v>
      </c>
      <c r="E82" s="188">
        <f t="shared" si="2"/>
        <v>16560.726447219069</v>
      </c>
      <c r="F82" s="187">
        <v>14590</v>
      </c>
      <c r="G82" s="199">
        <f t="shared" si="3"/>
        <v>16560.726447219069</v>
      </c>
      <c r="H82" s="200" t="s">
        <v>493</v>
      </c>
      <c r="I82" s="187" t="s">
        <v>498</v>
      </c>
      <c r="J82" s="191" t="s">
        <v>80</v>
      </c>
      <c r="K82" s="192" t="s">
        <v>503</v>
      </c>
      <c r="L82" s="193" t="s">
        <v>510</v>
      </c>
      <c r="M82" s="192" t="s">
        <v>532</v>
      </c>
      <c r="N82" s="194">
        <v>31120</v>
      </c>
      <c r="O82" s="193" t="s">
        <v>554</v>
      </c>
      <c r="P82" s="1" t="s">
        <v>555</v>
      </c>
      <c r="Q82" s="187" t="s">
        <v>673</v>
      </c>
    </row>
    <row r="83" spans="1:17" ht="12" hidden="1" customHeight="1" x14ac:dyDescent="0.25">
      <c r="A83" s="206"/>
      <c r="B83" s="185" t="s">
        <v>227</v>
      </c>
      <c r="C83" s="186" t="s">
        <v>429</v>
      </c>
      <c r="D83" s="187">
        <v>30000</v>
      </c>
      <c r="E83" s="188">
        <f t="shared" si="2"/>
        <v>34052.213393870603</v>
      </c>
      <c r="F83" s="187">
        <v>30000</v>
      </c>
      <c r="G83" s="199">
        <f t="shared" si="3"/>
        <v>34052.213393870603</v>
      </c>
      <c r="H83" s="200" t="s">
        <v>493</v>
      </c>
      <c r="I83" s="187" t="s">
        <v>494</v>
      </c>
      <c r="J83" s="191" t="s">
        <v>80</v>
      </c>
      <c r="K83" s="192" t="s">
        <v>503</v>
      </c>
      <c r="L83" s="193" t="s">
        <v>512</v>
      </c>
      <c r="M83" s="192" t="s">
        <v>532</v>
      </c>
      <c r="N83" s="194">
        <v>31181</v>
      </c>
      <c r="O83" s="193" t="s">
        <v>554</v>
      </c>
      <c r="P83" s="1" t="s">
        <v>555</v>
      </c>
      <c r="Q83" s="187" t="s">
        <v>675</v>
      </c>
    </row>
    <row r="84" spans="1:17" ht="12" hidden="1" customHeight="1" x14ac:dyDescent="0.25">
      <c r="B84" s="185" t="s">
        <v>187</v>
      </c>
      <c r="C84" s="185" t="s">
        <v>256</v>
      </c>
      <c r="D84" s="187">
        <v>205382.15</v>
      </c>
      <c r="E84" s="188">
        <f t="shared" si="2"/>
        <v>233123.89330306469</v>
      </c>
      <c r="F84" s="187">
        <v>205382.15</v>
      </c>
      <c r="G84" s="199">
        <f t="shared" si="3"/>
        <v>233123.89330306469</v>
      </c>
      <c r="H84" s="200" t="s">
        <v>493</v>
      </c>
      <c r="I84" s="187" t="s">
        <v>496</v>
      </c>
      <c r="J84" s="191" t="s">
        <v>78</v>
      </c>
      <c r="K84" s="192" t="s">
        <v>503</v>
      </c>
      <c r="L84" s="191" t="s">
        <v>512</v>
      </c>
      <c r="M84" s="192" t="s">
        <v>516</v>
      </c>
      <c r="N84" s="194">
        <v>31120</v>
      </c>
      <c r="O84" s="193" t="s">
        <v>554</v>
      </c>
      <c r="P84" s="1" t="s">
        <v>555</v>
      </c>
      <c r="Q84" s="187" t="s">
        <v>568</v>
      </c>
    </row>
    <row r="85" spans="1:17" ht="12" hidden="1" customHeight="1" x14ac:dyDescent="0.25">
      <c r="B85" s="196" t="s">
        <v>187</v>
      </c>
      <c r="C85" s="197" t="s">
        <v>310</v>
      </c>
      <c r="D85" s="198">
        <v>22004.043999999998</v>
      </c>
      <c r="E85" s="188">
        <f t="shared" si="2"/>
        <v>24976.213393870599</v>
      </c>
      <c r="F85" s="198">
        <v>22004.043999999998</v>
      </c>
      <c r="G85" s="199">
        <f t="shared" si="3"/>
        <v>24976.213393870599</v>
      </c>
      <c r="H85" s="200" t="s">
        <v>493</v>
      </c>
      <c r="I85" s="198" t="s">
        <v>496</v>
      </c>
      <c r="J85" s="191" t="s">
        <v>78</v>
      </c>
      <c r="K85" s="201" t="s">
        <v>503</v>
      </c>
      <c r="L85" s="202" t="s">
        <v>512</v>
      </c>
      <c r="M85" s="201" t="s">
        <v>516</v>
      </c>
      <c r="N85" s="203">
        <v>31194</v>
      </c>
      <c r="O85" s="193" t="s">
        <v>554</v>
      </c>
      <c r="P85" s="1" t="s">
        <v>555</v>
      </c>
      <c r="Q85" s="204" t="s">
        <v>599</v>
      </c>
    </row>
    <row r="86" spans="1:17" ht="12" hidden="1" customHeight="1" x14ac:dyDescent="0.25">
      <c r="B86" s="196" t="s">
        <v>187</v>
      </c>
      <c r="C86" s="197" t="s">
        <v>311</v>
      </c>
      <c r="D86" s="198">
        <v>11507.1435</v>
      </c>
      <c r="E86" s="188">
        <f t="shared" si="2"/>
        <v>13061.456867196368</v>
      </c>
      <c r="F86" s="198">
        <v>11507.1435</v>
      </c>
      <c r="G86" s="199">
        <f t="shared" si="3"/>
        <v>13061.456867196368</v>
      </c>
      <c r="H86" s="200" t="s">
        <v>493</v>
      </c>
      <c r="I86" s="198" t="s">
        <v>496</v>
      </c>
      <c r="J86" s="191" t="s">
        <v>78</v>
      </c>
      <c r="K86" s="201" t="s">
        <v>503</v>
      </c>
      <c r="L86" s="202" t="s">
        <v>512</v>
      </c>
      <c r="M86" s="201" t="s">
        <v>516</v>
      </c>
      <c r="N86" s="203">
        <v>31120</v>
      </c>
      <c r="O86" s="193" t="s">
        <v>554</v>
      </c>
      <c r="P86" s="1" t="s">
        <v>555</v>
      </c>
      <c r="Q86" s="204" t="s">
        <v>600</v>
      </c>
    </row>
    <row r="87" spans="1:17" ht="12" hidden="1" customHeight="1" x14ac:dyDescent="0.25">
      <c r="B87" s="196" t="s">
        <v>187</v>
      </c>
      <c r="C87" s="197" t="s">
        <v>317</v>
      </c>
      <c r="D87" s="198">
        <v>35534.455000000002</v>
      </c>
      <c r="E87" s="188">
        <f t="shared" si="2"/>
        <v>40334.228149829738</v>
      </c>
      <c r="F87" s="198">
        <v>35534.455000000002</v>
      </c>
      <c r="G87" s="199">
        <f t="shared" si="3"/>
        <v>40334.228149829738</v>
      </c>
      <c r="H87" s="200" t="s">
        <v>493</v>
      </c>
      <c r="I87" s="198" t="s">
        <v>496</v>
      </c>
      <c r="J87" s="191" t="s">
        <v>78</v>
      </c>
      <c r="K87" s="201" t="s">
        <v>503</v>
      </c>
      <c r="L87" s="202" t="s">
        <v>512</v>
      </c>
      <c r="M87" s="201" t="s">
        <v>530</v>
      </c>
      <c r="N87" s="203">
        <v>16050</v>
      </c>
      <c r="O87" s="193" t="s">
        <v>554</v>
      </c>
      <c r="P87" s="1" t="s">
        <v>555</v>
      </c>
      <c r="Q87" s="204" t="s">
        <v>609</v>
      </c>
    </row>
    <row r="88" spans="1:17" ht="12" hidden="1" customHeight="1" x14ac:dyDescent="0.25">
      <c r="B88" s="196" t="s">
        <v>187</v>
      </c>
      <c r="C88" s="197" t="s">
        <v>319</v>
      </c>
      <c r="D88" s="198">
        <v>8248.0445</v>
      </c>
      <c r="E88" s="188">
        <f t="shared" si="2"/>
        <v>9362.1390465380246</v>
      </c>
      <c r="F88" s="198">
        <v>8248.0445</v>
      </c>
      <c r="G88" s="199">
        <f t="shared" si="3"/>
        <v>9362.1390465380246</v>
      </c>
      <c r="H88" s="200" t="s">
        <v>493</v>
      </c>
      <c r="I88" s="198" t="s">
        <v>496</v>
      </c>
      <c r="J88" s="191" t="s">
        <v>78</v>
      </c>
      <c r="K88" s="201" t="s">
        <v>503</v>
      </c>
      <c r="L88" s="202" t="s">
        <v>512</v>
      </c>
      <c r="M88" s="201" t="s">
        <v>516</v>
      </c>
      <c r="N88" s="203">
        <v>31194</v>
      </c>
      <c r="O88" s="193" t="s">
        <v>554</v>
      </c>
      <c r="P88" s="1" t="s">
        <v>555</v>
      </c>
      <c r="Q88" s="204" t="s">
        <v>612</v>
      </c>
    </row>
    <row r="89" spans="1:17" ht="12" hidden="1" customHeight="1" x14ac:dyDescent="0.25">
      <c r="B89" s="185" t="s">
        <v>187</v>
      </c>
      <c r="C89" s="186" t="s">
        <v>322</v>
      </c>
      <c r="D89" s="187">
        <v>281260.65999999997</v>
      </c>
      <c r="E89" s="188">
        <f t="shared" si="2"/>
        <v>319251.60045402945</v>
      </c>
      <c r="F89" s="187">
        <v>281260.65999999997</v>
      </c>
      <c r="G89" s="199">
        <f t="shared" si="3"/>
        <v>319251.60045402945</v>
      </c>
      <c r="H89" s="200" t="s">
        <v>493</v>
      </c>
      <c r="I89" s="187" t="s">
        <v>496</v>
      </c>
      <c r="J89" s="191" t="s">
        <v>78</v>
      </c>
      <c r="K89" s="192" t="s">
        <v>506</v>
      </c>
      <c r="L89" s="191" t="s">
        <v>512</v>
      </c>
      <c r="M89" s="201" t="s">
        <v>516</v>
      </c>
      <c r="N89" s="194">
        <v>31163</v>
      </c>
      <c r="O89" s="193" t="s">
        <v>554</v>
      </c>
      <c r="P89" s="1" t="s">
        <v>555</v>
      </c>
      <c r="Q89" s="187" t="s">
        <v>617</v>
      </c>
    </row>
    <row r="90" spans="1:17" ht="12" hidden="1" customHeight="1" x14ac:dyDescent="0.25">
      <c r="B90" s="185" t="s">
        <v>187</v>
      </c>
      <c r="C90" s="186" t="s">
        <v>331</v>
      </c>
      <c r="D90" s="187">
        <v>166463.14000000001</v>
      </c>
      <c r="E90" s="188">
        <f t="shared" si="2"/>
        <v>188947.9455164586</v>
      </c>
      <c r="F90" s="187">
        <v>166463.14000000001</v>
      </c>
      <c r="G90" s="199">
        <f t="shared" si="3"/>
        <v>188947.9455164586</v>
      </c>
      <c r="H90" s="200" t="s">
        <v>493</v>
      </c>
      <c r="I90" s="187" t="s">
        <v>496</v>
      </c>
      <c r="J90" s="191" t="s">
        <v>78</v>
      </c>
      <c r="K90" s="201" t="s">
        <v>503</v>
      </c>
      <c r="L90" s="191" t="s">
        <v>512</v>
      </c>
      <c r="M90" s="201" t="s">
        <v>519</v>
      </c>
      <c r="N90" s="194">
        <v>14030</v>
      </c>
      <c r="O90" s="193" t="s">
        <v>554</v>
      </c>
      <c r="P90" s="1" t="s">
        <v>555</v>
      </c>
      <c r="Q90" s="187" t="s">
        <v>623</v>
      </c>
    </row>
    <row r="91" spans="1:17" ht="12" hidden="1" customHeight="1" x14ac:dyDescent="0.25">
      <c r="B91" s="196" t="s">
        <v>187</v>
      </c>
      <c r="C91" s="197" t="s">
        <v>332</v>
      </c>
      <c r="D91" s="198">
        <v>22810.917999999998</v>
      </c>
      <c r="E91" s="188">
        <f t="shared" si="2"/>
        <v>25892.074914869463</v>
      </c>
      <c r="F91" s="198">
        <v>22810.917999999998</v>
      </c>
      <c r="G91" s="199">
        <f t="shared" si="3"/>
        <v>25892.074914869463</v>
      </c>
      <c r="H91" s="200" t="s">
        <v>493</v>
      </c>
      <c r="I91" s="198" t="s">
        <v>496</v>
      </c>
      <c r="J91" s="191" t="s">
        <v>78</v>
      </c>
      <c r="K91" s="201" t="s">
        <v>503</v>
      </c>
      <c r="L91" s="202" t="s">
        <v>512</v>
      </c>
      <c r="M91" s="201" t="s">
        <v>528</v>
      </c>
      <c r="N91" s="203">
        <v>15150</v>
      </c>
      <c r="O91" s="193" t="s">
        <v>554</v>
      </c>
      <c r="P91" s="1" t="s">
        <v>555</v>
      </c>
      <c r="Q91" s="204" t="s">
        <v>624</v>
      </c>
    </row>
    <row r="92" spans="1:17" ht="12" hidden="1" customHeight="1" x14ac:dyDescent="0.25">
      <c r="B92" s="196" t="s">
        <v>187</v>
      </c>
      <c r="C92" s="197" t="s">
        <v>339</v>
      </c>
      <c r="D92" s="198">
        <v>-1900.6</v>
      </c>
      <c r="E92" s="188">
        <f t="shared" si="2"/>
        <v>-2157.3212258796821</v>
      </c>
      <c r="F92" s="198">
        <v>-1900.6</v>
      </c>
      <c r="G92" s="199">
        <f t="shared" si="3"/>
        <v>-2157.3212258796821</v>
      </c>
      <c r="H92" s="200" t="s">
        <v>493</v>
      </c>
      <c r="I92" s="198" t="s">
        <v>496</v>
      </c>
      <c r="J92" s="191" t="s">
        <v>78</v>
      </c>
      <c r="K92" s="201" t="s">
        <v>503</v>
      </c>
      <c r="L92" s="202" t="s">
        <v>512</v>
      </c>
      <c r="M92" s="201" t="s">
        <v>516</v>
      </c>
      <c r="N92" s="203">
        <v>31181</v>
      </c>
      <c r="O92" s="193" t="s">
        <v>554</v>
      </c>
      <c r="P92" s="1" t="s">
        <v>555</v>
      </c>
      <c r="Q92" s="204" t="s">
        <v>628</v>
      </c>
    </row>
    <row r="93" spans="1:17" ht="12" hidden="1" customHeight="1" x14ac:dyDescent="0.25">
      <c r="B93" s="196" t="s">
        <v>187</v>
      </c>
      <c r="C93" s="197" t="s">
        <v>341</v>
      </c>
      <c r="D93" s="198">
        <v>11099.0975</v>
      </c>
      <c r="E93" s="188">
        <f t="shared" si="2"/>
        <v>12598.294551645857</v>
      </c>
      <c r="F93" s="198">
        <v>11099.0975</v>
      </c>
      <c r="G93" s="199">
        <f t="shared" si="3"/>
        <v>12598.294551645857</v>
      </c>
      <c r="H93" s="200" t="s">
        <v>493</v>
      </c>
      <c r="I93" s="198" t="s">
        <v>496</v>
      </c>
      <c r="J93" s="191" t="s">
        <v>78</v>
      </c>
      <c r="K93" s="201" t="s">
        <v>503</v>
      </c>
      <c r="L93" s="202" t="s">
        <v>512</v>
      </c>
      <c r="M93" s="201" t="s">
        <v>516</v>
      </c>
      <c r="N93" s="203">
        <v>31194</v>
      </c>
      <c r="O93" s="193" t="s">
        <v>554</v>
      </c>
      <c r="P93" s="1" t="s">
        <v>555</v>
      </c>
      <c r="Q93" s="204" t="s">
        <v>630</v>
      </c>
    </row>
    <row r="94" spans="1:17" ht="12" hidden="1" customHeight="1" x14ac:dyDescent="0.25">
      <c r="B94" s="196" t="s">
        <v>187</v>
      </c>
      <c r="C94" s="197" t="s">
        <v>348</v>
      </c>
      <c r="D94" s="198">
        <v>40280.817000000003</v>
      </c>
      <c r="E94" s="188">
        <f t="shared" si="2"/>
        <v>45721.699205448356</v>
      </c>
      <c r="F94" s="198">
        <v>40280.817000000003</v>
      </c>
      <c r="G94" s="199">
        <f t="shared" si="3"/>
        <v>45721.699205448356</v>
      </c>
      <c r="H94" s="200" t="s">
        <v>493</v>
      </c>
      <c r="I94" s="198" t="s">
        <v>496</v>
      </c>
      <c r="J94" s="191" t="s">
        <v>78</v>
      </c>
      <c r="K94" s="201" t="s">
        <v>503</v>
      </c>
      <c r="L94" s="202" t="s">
        <v>512</v>
      </c>
      <c r="M94" s="201" t="s">
        <v>519</v>
      </c>
      <c r="N94" s="203">
        <v>14030</v>
      </c>
      <c r="O94" s="193" t="s">
        <v>554</v>
      </c>
      <c r="P94" s="1" t="s">
        <v>555</v>
      </c>
      <c r="Q94" s="204" t="s">
        <v>637</v>
      </c>
    </row>
    <row r="95" spans="1:17" ht="12" hidden="1" customHeight="1" x14ac:dyDescent="0.25">
      <c r="B95" s="196" t="s">
        <v>187</v>
      </c>
      <c r="C95" s="197" t="s">
        <v>352</v>
      </c>
      <c r="D95" s="198">
        <v>39797</v>
      </c>
      <c r="E95" s="188">
        <f t="shared" si="2"/>
        <v>45172.531214528943</v>
      </c>
      <c r="F95" s="198">
        <v>39797</v>
      </c>
      <c r="G95" s="199">
        <f t="shared" si="3"/>
        <v>45172.531214528943</v>
      </c>
      <c r="H95" s="200" t="s">
        <v>493</v>
      </c>
      <c r="I95" s="198" t="s">
        <v>496</v>
      </c>
      <c r="J95" s="191" t="s">
        <v>78</v>
      </c>
      <c r="K95" s="201" t="s">
        <v>503</v>
      </c>
      <c r="L95" s="202" t="s">
        <v>512</v>
      </c>
      <c r="M95" s="201" t="s">
        <v>528</v>
      </c>
      <c r="N95" s="203">
        <v>15150</v>
      </c>
      <c r="O95" s="193" t="s">
        <v>554</v>
      </c>
      <c r="P95" s="1" t="s">
        <v>555</v>
      </c>
      <c r="Q95" s="204" t="s">
        <v>642</v>
      </c>
    </row>
    <row r="96" spans="1:17" ht="12" customHeight="1" x14ac:dyDescent="0.25">
      <c r="B96" s="185" t="s">
        <v>187</v>
      </c>
      <c r="C96" s="208" t="s">
        <v>441</v>
      </c>
      <c r="D96" s="214">
        <v>2578</v>
      </c>
      <c r="E96" s="188">
        <f t="shared" si="2"/>
        <v>2926.2202043132802</v>
      </c>
      <c r="F96" s="214">
        <v>2578</v>
      </c>
      <c r="G96" s="199">
        <f t="shared" si="3"/>
        <v>2926.2202043132802</v>
      </c>
      <c r="H96" s="200" t="s">
        <v>493</v>
      </c>
      <c r="I96" s="209" t="s">
        <v>498</v>
      </c>
      <c r="J96" s="193" t="s">
        <v>502</v>
      </c>
      <c r="K96" s="210" t="s">
        <v>508</v>
      </c>
      <c r="L96" s="193" t="s">
        <v>512</v>
      </c>
      <c r="M96" s="210" t="s">
        <v>546</v>
      </c>
      <c r="N96" s="211">
        <v>31120</v>
      </c>
      <c r="O96" s="193" t="s">
        <v>555</v>
      </c>
      <c r="P96" s="1" t="s">
        <v>554</v>
      </c>
      <c r="Q96" s="209" t="s">
        <v>685</v>
      </c>
    </row>
    <row r="97" spans="2:17" ht="12" customHeight="1" x14ac:dyDescent="0.25">
      <c r="B97" s="185" t="s">
        <v>187</v>
      </c>
      <c r="C97" s="208" t="s">
        <v>455</v>
      </c>
      <c r="D97" s="214">
        <v>14766</v>
      </c>
      <c r="E97" s="188">
        <f t="shared" si="2"/>
        <v>16760.499432463112</v>
      </c>
      <c r="F97" s="214">
        <v>14766</v>
      </c>
      <c r="G97" s="199">
        <f t="shared" si="3"/>
        <v>16760.499432463112</v>
      </c>
      <c r="H97" s="200" t="s">
        <v>493</v>
      </c>
      <c r="I97" s="209" t="s">
        <v>494</v>
      </c>
      <c r="J97" s="193" t="s">
        <v>78</v>
      </c>
      <c r="K97" s="210" t="s">
        <v>503</v>
      </c>
      <c r="L97" s="193" t="s">
        <v>512</v>
      </c>
      <c r="M97" s="210" t="s">
        <v>532</v>
      </c>
      <c r="N97" s="211">
        <v>31194</v>
      </c>
      <c r="O97" s="193" t="s">
        <v>554</v>
      </c>
      <c r="P97" s="1" t="s">
        <v>554</v>
      </c>
      <c r="Q97" s="218" t="s">
        <v>692</v>
      </c>
    </row>
    <row r="98" spans="2:17" ht="12" hidden="1" customHeight="1" x14ac:dyDescent="0.25">
      <c r="B98" s="207" t="s">
        <v>187</v>
      </c>
      <c r="C98" s="208" t="s">
        <v>488</v>
      </c>
      <c r="D98" s="214">
        <f>25363.5+10965.8</f>
        <v>36329.300000000003</v>
      </c>
      <c r="E98" s="188">
        <f t="shared" si="2"/>
        <v>41236.435868331442</v>
      </c>
      <c r="F98" s="214">
        <f>E98</f>
        <v>41236.435868331442</v>
      </c>
      <c r="G98" s="199">
        <f t="shared" si="3"/>
        <v>46806.397126369404</v>
      </c>
      <c r="H98" s="200" t="s">
        <v>493</v>
      </c>
      <c r="I98" s="209" t="s">
        <v>494</v>
      </c>
      <c r="J98" s="193" t="s">
        <v>78</v>
      </c>
      <c r="K98" s="210" t="s">
        <v>503</v>
      </c>
      <c r="L98" s="193" t="s">
        <v>512</v>
      </c>
      <c r="M98" s="210" t="s">
        <v>532</v>
      </c>
      <c r="N98" s="211">
        <v>31140</v>
      </c>
      <c r="O98" s="193" t="s">
        <v>554</v>
      </c>
      <c r="P98" s="1" t="s">
        <v>555</v>
      </c>
      <c r="Q98" s="209" t="s">
        <v>697</v>
      </c>
    </row>
    <row r="99" spans="2:17" ht="12" hidden="1" customHeight="1" x14ac:dyDescent="0.25">
      <c r="B99" s="196" t="s">
        <v>202</v>
      </c>
      <c r="C99" s="197" t="s">
        <v>327</v>
      </c>
      <c r="D99" s="198">
        <v>22023.81</v>
      </c>
      <c r="E99" s="188">
        <f t="shared" si="2"/>
        <v>24998.649262202045</v>
      </c>
      <c r="F99" s="198">
        <v>22023.81</v>
      </c>
      <c r="G99" s="199">
        <f t="shared" si="3"/>
        <v>24998.649262202045</v>
      </c>
      <c r="H99" s="200" t="s">
        <v>493</v>
      </c>
      <c r="I99" s="198" t="s">
        <v>496</v>
      </c>
      <c r="J99" s="202" t="s">
        <v>78</v>
      </c>
      <c r="K99" s="201" t="s">
        <v>503</v>
      </c>
      <c r="L99" s="193" t="s">
        <v>510</v>
      </c>
      <c r="M99" s="201" t="s">
        <v>516</v>
      </c>
      <c r="N99" s="203">
        <v>31194</v>
      </c>
      <c r="O99" s="193" t="s">
        <v>554</v>
      </c>
      <c r="P99" s="1" t="s">
        <v>555</v>
      </c>
      <c r="Q99" s="204" t="s">
        <v>619</v>
      </c>
    </row>
    <row r="100" spans="2:17" ht="12" hidden="1" customHeight="1" x14ac:dyDescent="0.25">
      <c r="B100" s="196" t="s">
        <v>202</v>
      </c>
      <c r="C100" s="197" t="s">
        <v>335</v>
      </c>
      <c r="D100" s="198">
        <v>13462.537</v>
      </c>
      <c r="E100" s="188">
        <f t="shared" si="2"/>
        <v>15280.972758229285</v>
      </c>
      <c r="F100" s="198">
        <v>13462.537</v>
      </c>
      <c r="G100" s="199">
        <f t="shared" si="3"/>
        <v>15280.972758229285</v>
      </c>
      <c r="H100" s="200" t="s">
        <v>493</v>
      </c>
      <c r="I100" s="198" t="s">
        <v>496</v>
      </c>
      <c r="J100" s="202" t="s">
        <v>78</v>
      </c>
      <c r="K100" s="201" t="s">
        <v>503</v>
      </c>
      <c r="L100" s="193" t="s">
        <v>510</v>
      </c>
      <c r="M100" s="201" t="s">
        <v>520</v>
      </c>
      <c r="N100" s="203">
        <v>43040</v>
      </c>
      <c r="O100" s="193" t="s">
        <v>554</v>
      </c>
      <c r="P100" s="1" t="s">
        <v>555</v>
      </c>
      <c r="Q100" s="204" t="s">
        <v>626</v>
      </c>
    </row>
    <row r="101" spans="2:17" ht="12" hidden="1" customHeight="1" x14ac:dyDescent="0.25">
      <c r="B101" s="185" t="s">
        <v>202</v>
      </c>
      <c r="C101" s="185" t="s">
        <v>355</v>
      </c>
      <c r="D101" s="187">
        <v>219762.5</v>
      </c>
      <c r="E101" s="188">
        <f t="shared" si="2"/>
        <v>249446.65153234961</v>
      </c>
      <c r="F101" s="187">
        <v>219762.5</v>
      </c>
      <c r="G101" s="199">
        <f t="shared" si="3"/>
        <v>249446.65153234961</v>
      </c>
      <c r="H101" s="200" t="s">
        <v>493</v>
      </c>
      <c r="I101" s="187" t="s">
        <v>496</v>
      </c>
      <c r="J101" s="191" t="s">
        <v>78</v>
      </c>
      <c r="K101" s="201" t="s">
        <v>503</v>
      </c>
      <c r="L101" s="202" t="s">
        <v>511</v>
      </c>
      <c r="M101" s="201" t="s">
        <v>516</v>
      </c>
      <c r="N101" s="194">
        <v>31220</v>
      </c>
      <c r="O101" s="193" t="s">
        <v>554</v>
      </c>
      <c r="P101" s="1" t="s">
        <v>555</v>
      </c>
      <c r="Q101" s="187" t="s">
        <v>647</v>
      </c>
    </row>
    <row r="102" spans="2:17" ht="12" hidden="1" customHeight="1" x14ac:dyDescent="0.25">
      <c r="B102" s="185" t="s">
        <v>217</v>
      </c>
      <c r="C102" s="186" t="s">
        <v>382</v>
      </c>
      <c r="D102" s="191">
        <v>22436</v>
      </c>
      <c r="E102" s="188">
        <f t="shared" si="2"/>
        <v>25466.515323496027</v>
      </c>
      <c r="F102" s="191">
        <v>22436</v>
      </c>
      <c r="G102" s="199">
        <f t="shared" si="3"/>
        <v>25466.515323496027</v>
      </c>
      <c r="H102" s="200" t="s">
        <v>701</v>
      </c>
      <c r="I102" s="187" t="s">
        <v>494</v>
      </c>
      <c r="J102" s="191" t="s">
        <v>78</v>
      </c>
      <c r="K102" s="192" t="s">
        <v>503</v>
      </c>
      <c r="L102" s="193" t="s">
        <v>512</v>
      </c>
      <c r="M102" s="192" t="s">
        <v>525</v>
      </c>
      <c r="N102" s="211">
        <v>14030</v>
      </c>
      <c r="O102" s="193" t="s">
        <v>554</v>
      </c>
      <c r="P102" s="1" t="s">
        <v>555</v>
      </c>
      <c r="Q102" s="187" t="s">
        <v>666</v>
      </c>
    </row>
    <row r="103" spans="2:17" ht="12" hidden="1" customHeight="1" x14ac:dyDescent="0.25">
      <c r="B103" s="196" t="s">
        <v>200</v>
      </c>
      <c r="C103" s="197" t="s">
        <v>310</v>
      </c>
      <c r="D103" s="198">
        <v>14473.337</v>
      </c>
      <c r="E103" s="188">
        <f t="shared" si="2"/>
        <v>16428.305334846766</v>
      </c>
      <c r="F103" s="198">
        <v>14473.337</v>
      </c>
      <c r="G103" s="199">
        <f t="shared" si="3"/>
        <v>16428.305334846766</v>
      </c>
      <c r="H103" s="200" t="s">
        <v>493</v>
      </c>
      <c r="I103" s="198" t="s">
        <v>496</v>
      </c>
      <c r="J103" s="191" t="s">
        <v>78</v>
      </c>
      <c r="K103" s="201" t="s">
        <v>503</v>
      </c>
      <c r="L103" s="202" t="s">
        <v>512</v>
      </c>
      <c r="M103" s="201" t="s">
        <v>516</v>
      </c>
      <c r="N103" s="203">
        <v>31194</v>
      </c>
      <c r="O103" s="193" t="s">
        <v>554</v>
      </c>
      <c r="P103" s="1" t="s">
        <v>555</v>
      </c>
      <c r="Q103" s="204" t="s">
        <v>599</v>
      </c>
    </row>
    <row r="104" spans="2:17" ht="12" customHeight="1" x14ac:dyDescent="0.25">
      <c r="B104" s="185" t="s">
        <v>222</v>
      </c>
      <c r="C104" s="186" t="s">
        <v>396</v>
      </c>
      <c r="D104" s="191">
        <v>80000</v>
      </c>
      <c r="E104" s="188">
        <f t="shared" si="2"/>
        <v>90805.902383654931</v>
      </c>
      <c r="F104" s="191">
        <v>80000</v>
      </c>
      <c r="G104" s="199">
        <f t="shared" si="3"/>
        <v>90805.902383654931</v>
      </c>
      <c r="H104" s="200" t="s">
        <v>493</v>
      </c>
      <c r="I104" s="187" t="s">
        <v>494</v>
      </c>
      <c r="J104" s="191" t="s">
        <v>500</v>
      </c>
      <c r="K104" s="210" t="s">
        <v>508</v>
      </c>
      <c r="L104" s="202" t="s">
        <v>511</v>
      </c>
      <c r="M104" s="192" t="s">
        <v>514</v>
      </c>
      <c r="N104" s="212">
        <v>23210</v>
      </c>
      <c r="O104" s="193" t="s">
        <v>554</v>
      </c>
      <c r="P104" s="1" t="s">
        <v>554</v>
      </c>
      <c r="Q104" s="187" t="s">
        <v>667</v>
      </c>
    </row>
    <row r="105" spans="2:17" ht="12" hidden="1" customHeight="1" x14ac:dyDescent="0.25">
      <c r="B105" s="185" t="s">
        <v>175</v>
      </c>
      <c r="C105" s="186" t="s">
        <v>235</v>
      </c>
      <c r="D105" s="187">
        <v>45411.009000000005</v>
      </c>
      <c r="E105" s="188">
        <f t="shared" si="2"/>
        <v>51544.845629965952</v>
      </c>
      <c r="F105" s="187">
        <v>45411.009000000005</v>
      </c>
      <c r="G105" s="199">
        <f t="shared" si="3"/>
        <v>51544.845629965952</v>
      </c>
      <c r="H105" s="200" t="s">
        <v>493</v>
      </c>
      <c r="I105" s="187" t="s">
        <v>496</v>
      </c>
      <c r="J105" s="191" t="s">
        <v>78</v>
      </c>
      <c r="K105" s="192" t="s">
        <v>503</v>
      </c>
      <c r="L105" s="202" t="s">
        <v>511</v>
      </c>
      <c r="M105" s="192" t="s">
        <v>516</v>
      </c>
      <c r="N105" s="194">
        <v>31120</v>
      </c>
      <c r="O105" s="193" t="s">
        <v>554</v>
      </c>
      <c r="P105" s="1" t="s">
        <v>555</v>
      </c>
      <c r="Q105" s="187" t="s">
        <v>560</v>
      </c>
    </row>
    <row r="106" spans="2:17" ht="12" hidden="1" customHeight="1" x14ac:dyDescent="0.25">
      <c r="B106" s="185" t="s">
        <v>175</v>
      </c>
      <c r="C106" s="186" t="s">
        <v>241</v>
      </c>
      <c r="D106" s="187">
        <v>710160.9</v>
      </c>
      <c r="E106" s="188">
        <f t="shared" si="2"/>
        <v>806085.01702610671</v>
      </c>
      <c r="F106" s="187">
        <v>710160.9</v>
      </c>
      <c r="G106" s="199">
        <f t="shared" si="3"/>
        <v>806085.01702610671</v>
      </c>
      <c r="H106" s="200" t="s">
        <v>493</v>
      </c>
      <c r="I106" s="187" t="s">
        <v>496</v>
      </c>
      <c r="J106" s="191" t="s">
        <v>78</v>
      </c>
      <c r="K106" s="192" t="s">
        <v>503</v>
      </c>
      <c r="L106" s="191" t="s">
        <v>512</v>
      </c>
      <c r="M106" s="192" t="s">
        <v>519</v>
      </c>
      <c r="N106" s="194">
        <v>14031</v>
      </c>
      <c r="O106" s="193" t="s">
        <v>554</v>
      </c>
      <c r="P106" s="1" t="s">
        <v>555</v>
      </c>
      <c r="Q106" s="187" t="s">
        <v>565</v>
      </c>
    </row>
    <row r="107" spans="2:17" ht="12" customHeight="1" x14ac:dyDescent="0.25">
      <c r="B107" s="207" t="s">
        <v>175</v>
      </c>
      <c r="C107" s="207" t="s">
        <v>244</v>
      </c>
      <c r="D107" s="209">
        <v>194218.5</v>
      </c>
      <c r="E107" s="188">
        <f t="shared" si="2"/>
        <v>220452.32690124857</v>
      </c>
      <c r="F107" s="209">
        <v>194218.5</v>
      </c>
      <c r="G107" s="199">
        <f t="shared" si="3"/>
        <v>220452.32690124857</v>
      </c>
      <c r="H107" s="200" t="s">
        <v>493</v>
      </c>
      <c r="I107" s="209" t="s">
        <v>496</v>
      </c>
      <c r="J107" s="191" t="s">
        <v>78</v>
      </c>
      <c r="K107" s="210" t="s">
        <v>503</v>
      </c>
      <c r="L107" s="202" t="s">
        <v>511</v>
      </c>
      <c r="M107" s="210" t="s">
        <v>514</v>
      </c>
      <c r="N107" s="211">
        <v>23630</v>
      </c>
      <c r="O107" s="193" t="s">
        <v>554</v>
      </c>
      <c r="P107" s="1" t="s">
        <v>554</v>
      </c>
      <c r="Q107" s="209" t="s">
        <v>565</v>
      </c>
    </row>
    <row r="108" spans="2:17" ht="12" hidden="1" customHeight="1" x14ac:dyDescent="0.25">
      <c r="B108" s="185" t="s">
        <v>175</v>
      </c>
      <c r="C108" s="186" t="s">
        <v>258</v>
      </c>
      <c r="D108" s="187">
        <v>222102.6</v>
      </c>
      <c r="E108" s="188">
        <f t="shared" si="2"/>
        <v>252102.83768444951</v>
      </c>
      <c r="F108" s="187">
        <v>222102.6</v>
      </c>
      <c r="G108" s="199">
        <f t="shared" si="3"/>
        <v>252102.83768444951</v>
      </c>
      <c r="H108" s="200" t="s">
        <v>493</v>
      </c>
      <c r="I108" s="187" t="s">
        <v>496</v>
      </c>
      <c r="J108" s="191" t="s">
        <v>78</v>
      </c>
      <c r="K108" s="192" t="s">
        <v>503</v>
      </c>
      <c r="L108" s="193" t="s">
        <v>510</v>
      </c>
      <c r="M108" s="192" t="s">
        <v>516</v>
      </c>
      <c r="N108" s="194">
        <v>31120</v>
      </c>
      <c r="O108" s="193" t="s">
        <v>554</v>
      </c>
      <c r="P108" s="1" t="s">
        <v>555</v>
      </c>
      <c r="Q108" s="187" t="s">
        <v>568</v>
      </c>
    </row>
    <row r="109" spans="2:17" ht="12" hidden="1" customHeight="1" x14ac:dyDescent="0.25">
      <c r="B109" s="185" t="s">
        <v>175</v>
      </c>
      <c r="C109" s="213" t="s">
        <v>263</v>
      </c>
      <c r="D109" s="209">
        <v>314191.5</v>
      </c>
      <c r="E109" s="188">
        <f t="shared" si="2"/>
        <v>356630.5334846765</v>
      </c>
      <c r="F109" s="209">
        <v>314191.5</v>
      </c>
      <c r="G109" s="199">
        <f t="shared" si="3"/>
        <v>356630.5334846765</v>
      </c>
      <c r="H109" s="200" t="s">
        <v>493</v>
      </c>
      <c r="I109" s="209" t="s">
        <v>496</v>
      </c>
      <c r="J109" s="193" t="s">
        <v>78</v>
      </c>
      <c r="K109" s="210" t="s">
        <v>503</v>
      </c>
      <c r="L109" s="202" t="s">
        <v>511</v>
      </c>
      <c r="M109" s="210" t="s">
        <v>516</v>
      </c>
      <c r="N109" s="211">
        <v>31120</v>
      </c>
      <c r="O109" s="193" t="s">
        <v>554</v>
      </c>
      <c r="P109" s="1" t="s">
        <v>555</v>
      </c>
      <c r="Q109" s="187" t="s">
        <v>568</v>
      </c>
    </row>
    <row r="110" spans="2:17" ht="12" hidden="1" customHeight="1" x14ac:dyDescent="0.25">
      <c r="B110" s="185" t="s">
        <v>175</v>
      </c>
      <c r="C110" s="186" t="s">
        <v>269</v>
      </c>
      <c r="D110" s="187">
        <v>252456</v>
      </c>
      <c r="E110" s="188">
        <f t="shared" si="2"/>
        <v>286556.18615209986</v>
      </c>
      <c r="F110" s="187">
        <v>252456</v>
      </c>
      <c r="G110" s="199">
        <f t="shared" si="3"/>
        <v>286556.18615209986</v>
      </c>
      <c r="H110" s="200" t="s">
        <v>493</v>
      </c>
      <c r="I110" s="187" t="s">
        <v>496</v>
      </c>
      <c r="J110" s="191" t="s">
        <v>78</v>
      </c>
      <c r="K110" s="192" t="s">
        <v>503</v>
      </c>
      <c r="L110" s="191" t="s">
        <v>512</v>
      </c>
      <c r="M110" s="192" t="s">
        <v>519</v>
      </c>
      <c r="N110" s="194">
        <v>14030</v>
      </c>
      <c r="O110" s="193" t="s">
        <v>554</v>
      </c>
      <c r="P110" s="1" t="s">
        <v>555</v>
      </c>
      <c r="Q110" s="187" t="s">
        <v>571</v>
      </c>
    </row>
    <row r="111" spans="2:17" ht="12" hidden="1" customHeight="1" x14ac:dyDescent="0.25">
      <c r="B111" s="185" t="s">
        <v>175</v>
      </c>
      <c r="C111" s="186" t="s">
        <v>273</v>
      </c>
      <c r="D111" s="187">
        <v>628999.80000000005</v>
      </c>
      <c r="E111" s="188">
        <f t="shared" si="2"/>
        <v>713961.18047673104</v>
      </c>
      <c r="F111" s="187">
        <v>628999.80000000005</v>
      </c>
      <c r="G111" s="199">
        <f t="shared" si="3"/>
        <v>713961.18047673104</v>
      </c>
      <c r="H111" s="200" t="s">
        <v>493</v>
      </c>
      <c r="I111" s="187" t="s">
        <v>496</v>
      </c>
      <c r="J111" s="191" t="s">
        <v>78</v>
      </c>
      <c r="K111" s="192" t="s">
        <v>503</v>
      </c>
      <c r="L111" s="191" t="s">
        <v>512</v>
      </c>
      <c r="M111" s="192" t="s">
        <v>519</v>
      </c>
      <c r="N111" s="194">
        <v>14031</v>
      </c>
      <c r="O111" s="193" t="s">
        <v>554</v>
      </c>
      <c r="P111" s="1" t="s">
        <v>555</v>
      </c>
      <c r="Q111" s="187" t="s">
        <v>572</v>
      </c>
    </row>
    <row r="112" spans="2:17" ht="12" hidden="1" customHeight="1" x14ac:dyDescent="0.25">
      <c r="B112" s="185" t="s">
        <v>175</v>
      </c>
      <c r="C112" s="186" t="s">
        <v>297</v>
      </c>
      <c r="D112" s="187">
        <v>23876.2</v>
      </c>
      <c r="E112" s="188">
        <f t="shared" si="2"/>
        <v>27101.248581157775</v>
      </c>
      <c r="F112" s="187">
        <v>23876.2</v>
      </c>
      <c r="G112" s="199">
        <f t="shared" si="3"/>
        <v>27101.248581157775</v>
      </c>
      <c r="H112" s="200" t="s">
        <v>493</v>
      </c>
      <c r="I112" s="187" t="s">
        <v>496</v>
      </c>
      <c r="J112" s="191" t="s">
        <v>78</v>
      </c>
      <c r="K112" s="192" t="s">
        <v>503</v>
      </c>
      <c r="L112" s="193" t="s">
        <v>512</v>
      </c>
      <c r="M112" s="192" t="s">
        <v>516</v>
      </c>
      <c r="N112" s="194">
        <v>31110</v>
      </c>
      <c r="O112" s="193" t="s">
        <v>554</v>
      </c>
      <c r="P112" s="1" t="s">
        <v>555</v>
      </c>
      <c r="Q112" s="187" t="s">
        <v>595</v>
      </c>
    </row>
    <row r="113" spans="2:17" ht="12" hidden="1" customHeight="1" x14ac:dyDescent="0.25">
      <c r="B113" s="196" t="s">
        <v>175</v>
      </c>
      <c r="C113" s="197" t="s">
        <v>310</v>
      </c>
      <c r="D113" s="198">
        <v>34550.379999999997</v>
      </c>
      <c r="E113" s="188">
        <f t="shared" si="2"/>
        <v>39217.230419977299</v>
      </c>
      <c r="F113" s="198">
        <v>34550.379999999997</v>
      </c>
      <c r="G113" s="199">
        <f t="shared" si="3"/>
        <v>39217.230419977299</v>
      </c>
      <c r="H113" s="200" t="s">
        <v>493</v>
      </c>
      <c r="I113" s="198" t="s">
        <v>496</v>
      </c>
      <c r="J113" s="191" t="s">
        <v>78</v>
      </c>
      <c r="K113" s="201" t="s">
        <v>503</v>
      </c>
      <c r="L113" s="202" t="s">
        <v>512</v>
      </c>
      <c r="M113" s="201" t="s">
        <v>516</v>
      </c>
      <c r="N113" s="203">
        <v>31194</v>
      </c>
      <c r="O113" s="193" t="s">
        <v>554</v>
      </c>
      <c r="P113" s="1" t="s">
        <v>555</v>
      </c>
      <c r="Q113" s="204" t="s">
        <v>599</v>
      </c>
    </row>
    <row r="114" spans="2:17" ht="12" hidden="1" customHeight="1" x14ac:dyDescent="0.25">
      <c r="B114" s="196" t="s">
        <v>175</v>
      </c>
      <c r="C114" s="197" t="s">
        <v>311</v>
      </c>
      <c r="D114" s="198">
        <v>83464.088000000003</v>
      </c>
      <c r="E114" s="188">
        <f t="shared" si="2"/>
        <v>94737.897843359824</v>
      </c>
      <c r="F114" s="198">
        <v>83464.088000000003</v>
      </c>
      <c r="G114" s="199">
        <f t="shared" si="3"/>
        <v>94737.897843359824</v>
      </c>
      <c r="H114" s="200" t="s">
        <v>493</v>
      </c>
      <c r="I114" s="198" t="s">
        <v>496</v>
      </c>
      <c r="J114" s="202" t="s">
        <v>78</v>
      </c>
      <c r="K114" s="201" t="s">
        <v>503</v>
      </c>
      <c r="L114" s="193" t="s">
        <v>510</v>
      </c>
      <c r="M114" s="201" t="s">
        <v>516</v>
      </c>
      <c r="N114" s="203">
        <v>31166</v>
      </c>
      <c r="O114" s="193" t="s">
        <v>554</v>
      </c>
      <c r="P114" s="1" t="s">
        <v>555</v>
      </c>
      <c r="Q114" s="204" t="s">
        <v>600</v>
      </c>
    </row>
    <row r="115" spans="2:17" ht="12" hidden="1" customHeight="1" x14ac:dyDescent="0.25">
      <c r="B115" s="196" t="s">
        <v>175</v>
      </c>
      <c r="C115" s="197" t="s">
        <v>312</v>
      </c>
      <c r="D115" s="198">
        <v>18153.5965</v>
      </c>
      <c r="E115" s="188">
        <f t="shared" si="2"/>
        <v>20605.671396140748</v>
      </c>
      <c r="F115" s="198">
        <v>18153.5965</v>
      </c>
      <c r="G115" s="199">
        <f t="shared" si="3"/>
        <v>20605.671396140748</v>
      </c>
      <c r="H115" s="200" t="s">
        <v>493</v>
      </c>
      <c r="I115" s="198" t="s">
        <v>496</v>
      </c>
      <c r="J115" s="191" t="s">
        <v>78</v>
      </c>
      <c r="K115" s="201" t="s">
        <v>503</v>
      </c>
      <c r="L115" s="202" t="s">
        <v>512</v>
      </c>
      <c r="M115" s="201" t="s">
        <v>516</v>
      </c>
      <c r="N115" s="203">
        <v>31120</v>
      </c>
      <c r="O115" s="193" t="s">
        <v>554</v>
      </c>
      <c r="P115" s="1" t="s">
        <v>555</v>
      </c>
      <c r="Q115" s="204" t="s">
        <v>601</v>
      </c>
    </row>
    <row r="116" spans="2:17" ht="12" hidden="1" customHeight="1" x14ac:dyDescent="0.25">
      <c r="B116" s="196" t="s">
        <v>175</v>
      </c>
      <c r="C116" s="197" t="s">
        <v>315</v>
      </c>
      <c r="D116" s="198">
        <v>34858.220100000006</v>
      </c>
      <c r="E116" s="188">
        <f t="shared" si="2"/>
        <v>39566.651645856989</v>
      </c>
      <c r="F116" s="198">
        <v>34858.220100000006</v>
      </c>
      <c r="G116" s="199">
        <f t="shared" si="3"/>
        <v>39566.651645856989</v>
      </c>
      <c r="H116" s="200" t="s">
        <v>493</v>
      </c>
      <c r="I116" s="198" t="s">
        <v>496</v>
      </c>
      <c r="J116" s="191" t="s">
        <v>78</v>
      </c>
      <c r="K116" s="201" t="s">
        <v>503</v>
      </c>
      <c r="L116" s="202" t="s">
        <v>512</v>
      </c>
      <c r="M116" s="201" t="s">
        <v>523</v>
      </c>
      <c r="N116" s="203">
        <v>41010</v>
      </c>
      <c r="O116" s="193" t="s">
        <v>554</v>
      </c>
      <c r="P116" s="1" t="s">
        <v>555</v>
      </c>
      <c r="Q116" s="204" t="s">
        <v>603</v>
      </c>
    </row>
    <row r="117" spans="2:17" ht="12" hidden="1" customHeight="1" x14ac:dyDescent="0.25">
      <c r="B117" s="196" t="s">
        <v>175</v>
      </c>
      <c r="C117" s="197" t="s">
        <v>297</v>
      </c>
      <c r="D117" s="198">
        <v>16110.797500000001</v>
      </c>
      <c r="E117" s="188">
        <f t="shared" si="2"/>
        <v>18286.943813847902</v>
      </c>
      <c r="F117" s="198">
        <v>16110.797500000001</v>
      </c>
      <c r="G117" s="199">
        <f t="shared" si="3"/>
        <v>18286.943813847902</v>
      </c>
      <c r="H117" s="200" t="s">
        <v>493</v>
      </c>
      <c r="I117" s="198" t="s">
        <v>496</v>
      </c>
      <c r="J117" s="191" t="s">
        <v>78</v>
      </c>
      <c r="K117" s="201" t="s">
        <v>503</v>
      </c>
      <c r="L117" s="202" t="s">
        <v>512</v>
      </c>
      <c r="M117" s="201" t="s">
        <v>516</v>
      </c>
      <c r="N117" s="203">
        <v>31120</v>
      </c>
      <c r="O117" s="193" t="s">
        <v>554</v>
      </c>
      <c r="P117" s="1" t="s">
        <v>555</v>
      </c>
      <c r="Q117" s="204" t="s">
        <v>604</v>
      </c>
    </row>
    <row r="118" spans="2:17" ht="12" hidden="1" customHeight="1" x14ac:dyDescent="0.25">
      <c r="B118" s="196" t="s">
        <v>175</v>
      </c>
      <c r="C118" s="197" t="s">
        <v>316</v>
      </c>
      <c r="D118" s="198">
        <v>4079.6709999999998</v>
      </c>
      <c r="E118" s="188">
        <f t="shared" si="2"/>
        <v>4630.7275822928486</v>
      </c>
      <c r="F118" s="198">
        <v>4079.6709999999998</v>
      </c>
      <c r="G118" s="199">
        <f t="shared" si="3"/>
        <v>4630.7275822928486</v>
      </c>
      <c r="H118" s="200" t="s">
        <v>493</v>
      </c>
      <c r="I118" s="198" t="s">
        <v>496</v>
      </c>
      <c r="J118" s="202" t="s">
        <v>78</v>
      </c>
      <c r="K118" s="201" t="s">
        <v>503</v>
      </c>
      <c r="L118" s="202" t="s">
        <v>511</v>
      </c>
      <c r="M118" s="201" t="s">
        <v>516</v>
      </c>
      <c r="N118" s="203">
        <v>31191</v>
      </c>
      <c r="O118" s="193" t="s">
        <v>554</v>
      </c>
      <c r="P118" s="1" t="s">
        <v>555</v>
      </c>
      <c r="Q118" s="204" t="s">
        <v>605</v>
      </c>
    </row>
    <row r="119" spans="2:17" ht="12" hidden="1" customHeight="1" x14ac:dyDescent="0.25">
      <c r="B119" s="196" t="s">
        <v>175</v>
      </c>
      <c r="C119" s="197" t="s">
        <v>317</v>
      </c>
      <c r="D119" s="198">
        <v>54726.2</v>
      </c>
      <c r="E119" s="188">
        <f t="shared" si="2"/>
        <v>62118.274687854704</v>
      </c>
      <c r="F119" s="198">
        <v>54726.2</v>
      </c>
      <c r="G119" s="199">
        <f t="shared" si="3"/>
        <v>62118.274687854704</v>
      </c>
      <c r="H119" s="200" t="s">
        <v>493</v>
      </c>
      <c r="I119" s="198" t="s">
        <v>496</v>
      </c>
      <c r="J119" s="191" t="s">
        <v>78</v>
      </c>
      <c r="K119" s="201" t="s">
        <v>503</v>
      </c>
      <c r="L119" s="202" t="s">
        <v>512</v>
      </c>
      <c r="M119" s="201" t="s">
        <v>522</v>
      </c>
      <c r="N119" s="203">
        <v>12261</v>
      </c>
      <c r="O119" s="193" t="s">
        <v>554</v>
      </c>
      <c r="P119" s="1" t="s">
        <v>555</v>
      </c>
      <c r="Q119" s="204" t="s">
        <v>608</v>
      </c>
    </row>
    <row r="120" spans="2:17" ht="12" hidden="1" customHeight="1" x14ac:dyDescent="0.25">
      <c r="B120" s="196" t="s">
        <v>175</v>
      </c>
      <c r="C120" s="197" t="s">
        <v>319</v>
      </c>
      <c r="D120" s="198">
        <v>2362.0084999999999</v>
      </c>
      <c r="E120" s="188">
        <f t="shared" si="2"/>
        <v>2681.05391600454</v>
      </c>
      <c r="F120" s="198">
        <v>2362.0084999999999</v>
      </c>
      <c r="G120" s="199">
        <f t="shared" si="3"/>
        <v>2681.05391600454</v>
      </c>
      <c r="H120" s="200" t="s">
        <v>493</v>
      </c>
      <c r="I120" s="198" t="s">
        <v>496</v>
      </c>
      <c r="J120" s="191" t="s">
        <v>78</v>
      </c>
      <c r="K120" s="201" t="s">
        <v>503</v>
      </c>
      <c r="L120" s="202" t="s">
        <v>512</v>
      </c>
      <c r="M120" s="201" t="s">
        <v>516</v>
      </c>
      <c r="N120" s="203">
        <v>31194</v>
      </c>
      <c r="O120" s="193" t="s">
        <v>554</v>
      </c>
      <c r="P120" s="1" t="s">
        <v>555</v>
      </c>
      <c r="Q120" s="204" t="s">
        <v>612</v>
      </c>
    </row>
    <row r="121" spans="2:17" ht="12" hidden="1" customHeight="1" x14ac:dyDescent="0.25">
      <c r="B121" s="196" t="s">
        <v>175</v>
      </c>
      <c r="C121" s="197" t="s">
        <v>321</v>
      </c>
      <c r="D121" s="198">
        <v>62594.8</v>
      </c>
      <c r="E121" s="188">
        <f t="shared" si="2"/>
        <v>71049.716231555052</v>
      </c>
      <c r="F121" s="198">
        <v>62594.8</v>
      </c>
      <c r="G121" s="199">
        <f t="shared" si="3"/>
        <v>71049.716231555052</v>
      </c>
      <c r="H121" s="200" t="s">
        <v>493</v>
      </c>
      <c r="I121" s="198" t="s">
        <v>496</v>
      </c>
      <c r="J121" s="191" t="s">
        <v>78</v>
      </c>
      <c r="K121" s="201" t="s">
        <v>503</v>
      </c>
      <c r="L121" s="202" t="s">
        <v>512</v>
      </c>
      <c r="M121" s="201" t="s">
        <v>526</v>
      </c>
      <c r="N121" s="203">
        <v>72012</v>
      </c>
      <c r="O121" s="193" t="s">
        <v>554</v>
      </c>
      <c r="P121" s="1" t="s">
        <v>555</v>
      </c>
      <c r="Q121" s="204" t="s">
        <v>614</v>
      </c>
    </row>
    <row r="122" spans="2:17" ht="12" hidden="1" customHeight="1" x14ac:dyDescent="0.25">
      <c r="B122" s="196" t="s">
        <v>175</v>
      </c>
      <c r="C122" s="197" t="s">
        <v>322</v>
      </c>
      <c r="D122" s="198">
        <v>5530.6134999999995</v>
      </c>
      <c r="E122" s="188">
        <f t="shared" si="2"/>
        <v>6277.6543700340517</v>
      </c>
      <c r="F122" s="198">
        <v>5530.6134999999995</v>
      </c>
      <c r="G122" s="199">
        <f t="shared" si="3"/>
        <v>6277.6543700340517</v>
      </c>
      <c r="H122" s="200" t="s">
        <v>493</v>
      </c>
      <c r="I122" s="198" t="s">
        <v>496</v>
      </c>
      <c r="J122" s="191" t="s">
        <v>78</v>
      </c>
      <c r="K122" s="201" t="s">
        <v>503</v>
      </c>
      <c r="L122" s="202" t="s">
        <v>512</v>
      </c>
      <c r="M122" s="201" t="s">
        <v>516</v>
      </c>
      <c r="N122" s="203">
        <v>31163</v>
      </c>
      <c r="O122" s="193" t="s">
        <v>554</v>
      </c>
      <c r="P122" s="1" t="s">
        <v>555</v>
      </c>
      <c r="Q122" s="204" t="s">
        <v>615</v>
      </c>
    </row>
    <row r="123" spans="2:17" ht="12" hidden="1" customHeight="1" x14ac:dyDescent="0.25">
      <c r="B123" s="185" t="s">
        <v>175</v>
      </c>
      <c r="C123" s="186" t="s">
        <v>331</v>
      </c>
      <c r="D123" s="187">
        <v>237259.42</v>
      </c>
      <c r="E123" s="188">
        <f t="shared" si="2"/>
        <v>269306.94665153237</v>
      </c>
      <c r="F123" s="187">
        <v>237259.42</v>
      </c>
      <c r="G123" s="199">
        <f t="shared" si="3"/>
        <v>269306.94665153237</v>
      </c>
      <c r="H123" s="200" t="s">
        <v>493</v>
      </c>
      <c r="I123" s="187" t="s">
        <v>496</v>
      </c>
      <c r="J123" s="191" t="s">
        <v>78</v>
      </c>
      <c r="K123" s="201" t="s">
        <v>503</v>
      </c>
      <c r="L123" s="191" t="s">
        <v>512</v>
      </c>
      <c r="M123" s="201" t="s">
        <v>519</v>
      </c>
      <c r="N123" s="194">
        <v>14030</v>
      </c>
      <c r="O123" s="193" t="s">
        <v>554</v>
      </c>
      <c r="P123" s="1" t="s">
        <v>555</v>
      </c>
      <c r="Q123" s="187" t="s">
        <v>623</v>
      </c>
    </row>
    <row r="124" spans="2:17" ht="12" hidden="1" customHeight="1" x14ac:dyDescent="0.25">
      <c r="B124" s="196" t="s">
        <v>175</v>
      </c>
      <c r="C124" s="197" t="s">
        <v>332</v>
      </c>
      <c r="D124" s="198">
        <v>74289.990000000005</v>
      </c>
      <c r="E124" s="188">
        <f t="shared" si="2"/>
        <v>84324.619750283775</v>
      </c>
      <c r="F124" s="198">
        <v>74289.990000000005</v>
      </c>
      <c r="G124" s="199">
        <f t="shared" si="3"/>
        <v>84324.619750283775</v>
      </c>
      <c r="H124" s="200" t="s">
        <v>493</v>
      </c>
      <c r="I124" s="198" t="s">
        <v>496</v>
      </c>
      <c r="J124" s="202" t="s">
        <v>78</v>
      </c>
      <c r="K124" s="201" t="s">
        <v>503</v>
      </c>
      <c r="L124" s="193" t="s">
        <v>510</v>
      </c>
      <c r="M124" s="201" t="s">
        <v>528</v>
      </c>
      <c r="N124" s="203">
        <v>15150</v>
      </c>
      <c r="O124" s="193" t="s">
        <v>554</v>
      </c>
      <c r="P124" s="1" t="s">
        <v>555</v>
      </c>
      <c r="Q124" s="204" t="s">
        <v>624</v>
      </c>
    </row>
    <row r="125" spans="2:17" ht="12" hidden="1" customHeight="1" x14ac:dyDescent="0.25">
      <c r="B125" s="196" t="s">
        <v>175</v>
      </c>
      <c r="C125" s="197" t="s">
        <v>333</v>
      </c>
      <c r="D125" s="198">
        <v>22120.89</v>
      </c>
      <c r="E125" s="188">
        <f t="shared" si="2"/>
        <v>25108.842224744607</v>
      </c>
      <c r="F125" s="198">
        <v>22120.89</v>
      </c>
      <c r="G125" s="199">
        <f t="shared" si="3"/>
        <v>25108.842224744607</v>
      </c>
      <c r="H125" s="200" t="s">
        <v>493</v>
      </c>
      <c r="I125" s="198" t="s">
        <v>496</v>
      </c>
      <c r="J125" s="191" t="s">
        <v>78</v>
      </c>
      <c r="K125" s="201" t="s">
        <v>503</v>
      </c>
      <c r="L125" s="202" t="s">
        <v>512</v>
      </c>
      <c r="M125" s="201" t="s">
        <v>520</v>
      </c>
      <c r="N125" s="203">
        <v>43040</v>
      </c>
      <c r="O125" s="193" t="s">
        <v>554</v>
      </c>
      <c r="P125" s="1" t="s">
        <v>555</v>
      </c>
      <c r="Q125" s="204" t="s">
        <v>626</v>
      </c>
    </row>
    <row r="126" spans="2:17" ht="12" hidden="1" customHeight="1" x14ac:dyDescent="0.25">
      <c r="B126" s="196" t="s">
        <v>175</v>
      </c>
      <c r="C126" s="197" t="s">
        <v>338</v>
      </c>
      <c r="D126" s="198">
        <v>104401.50600000001</v>
      </c>
      <c r="E126" s="188">
        <f t="shared" si="2"/>
        <v>118503.41203178208</v>
      </c>
      <c r="F126" s="198">
        <v>104401.50600000001</v>
      </c>
      <c r="G126" s="199">
        <f t="shared" si="3"/>
        <v>118503.41203178208</v>
      </c>
      <c r="H126" s="200" t="s">
        <v>493</v>
      </c>
      <c r="I126" s="198" t="s">
        <v>496</v>
      </c>
      <c r="J126" s="191" t="s">
        <v>78</v>
      </c>
      <c r="K126" s="201" t="s">
        <v>503</v>
      </c>
      <c r="L126" s="202" t="s">
        <v>512</v>
      </c>
      <c r="M126" s="201" t="s">
        <v>522</v>
      </c>
      <c r="N126" s="203">
        <v>12220</v>
      </c>
      <c r="O126" s="193" t="s">
        <v>554</v>
      </c>
      <c r="P126" s="1" t="s">
        <v>555</v>
      </c>
      <c r="Q126" s="204" t="s">
        <v>627</v>
      </c>
    </row>
    <row r="127" spans="2:17" ht="12" hidden="1" customHeight="1" x14ac:dyDescent="0.25">
      <c r="B127" s="196" t="s">
        <v>175</v>
      </c>
      <c r="C127" s="197" t="s">
        <v>341</v>
      </c>
      <c r="D127" s="198">
        <v>7062.6880000000001</v>
      </c>
      <c r="E127" s="188">
        <f t="shared" si="2"/>
        <v>8016.6719636776388</v>
      </c>
      <c r="F127" s="198">
        <v>7062.6880000000001</v>
      </c>
      <c r="G127" s="199">
        <f t="shared" si="3"/>
        <v>8016.6719636776388</v>
      </c>
      <c r="H127" s="200" t="s">
        <v>493</v>
      </c>
      <c r="I127" s="198" t="s">
        <v>496</v>
      </c>
      <c r="J127" s="191" t="s">
        <v>78</v>
      </c>
      <c r="K127" s="201" t="s">
        <v>503</v>
      </c>
      <c r="L127" s="202" t="s">
        <v>512</v>
      </c>
      <c r="M127" s="201" t="s">
        <v>516</v>
      </c>
      <c r="N127" s="203">
        <v>31194</v>
      </c>
      <c r="O127" s="193" t="s">
        <v>554</v>
      </c>
      <c r="P127" s="1" t="s">
        <v>555</v>
      </c>
      <c r="Q127" s="204" t="s">
        <v>630</v>
      </c>
    </row>
    <row r="128" spans="2:17" ht="12" hidden="1" customHeight="1" x14ac:dyDescent="0.25">
      <c r="B128" s="196" t="s">
        <v>175</v>
      </c>
      <c r="C128" s="197" t="s">
        <v>342</v>
      </c>
      <c r="D128" s="198">
        <v>108414.8</v>
      </c>
      <c r="E128" s="188">
        <f t="shared" si="2"/>
        <v>123058.79682179342</v>
      </c>
      <c r="F128" s="198">
        <v>108414.8</v>
      </c>
      <c r="G128" s="199">
        <f t="shared" si="3"/>
        <v>123058.79682179342</v>
      </c>
      <c r="H128" s="200" t="s">
        <v>493</v>
      </c>
      <c r="I128" s="198" t="s">
        <v>496</v>
      </c>
      <c r="J128" s="202" t="s">
        <v>78</v>
      </c>
      <c r="K128" s="201" t="s">
        <v>503</v>
      </c>
      <c r="L128" s="193" t="s">
        <v>510</v>
      </c>
      <c r="M128" s="201" t="s">
        <v>516</v>
      </c>
      <c r="N128" s="203">
        <v>31166</v>
      </c>
      <c r="O128" s="193" t="s">
        <v>554</v>
      </c>
      <c r="P128" s="1" t="s">
        <v>555</v>
      </c>
      <c r="Q128" s="204" t="s">
        <v>631</v>
      </c>
    </row>
    <row r="129" spans="2:17" ht="12" hidden="1" customHeight="1" x14ac:dyDescent="0.25">
      <c r="B129" s="196" t="s">
        <v>175</v>
      </c>
      <c r="C129" s="197" t="s">
        <v>343</v>
      </c>
      <c r="D129" s="198">
        <v>100958.925</v>
      </c>
      <c r="E129" s="188">
        <f t="shared" si="2"/>
        <v>114595.82860385925</v>
      </c>
      <c r="F129" s="198">
        <v>100958.925</v>
      </c>
      <c r="G129" s="199">
        <f t="shared" si="3"/>
        <v>114595.82860385925</v>
      </c>
      <c r="H129" s="200" t="s">
        <v>493</v>
      </c>
      <c r="I129" s="198" t="s">
        <v>496</v>
      </c>
      <c r="J129" s="191" t="s">
        <v>78</v>
      </c>
      <c r="K129" s="201" t="s">
        <v>503</v>
      </c>
      <c r="L129" s="202" t="s">
        <v>512</v>
      </c>
      <c r="M129" s="201" t="s">
        <v>526</v>
      </c>
      <c r="N129" s="203">
        <v>74020</v>
      </c>
      <c r="O129" s="193" t="s">
        <v>554</v>
      </c>
      <c r="P129" s="1" t="s">
        <v>555</v>
      </c>
      <c r="Q129" s="204" t="s">
        <v>632</v>
      </c>
    </row>
    <row r="130" spans="2:17" ht="12" hidden="1" customHeight="1" x14ac:dyDescent="0.25">
      <c r="B130" s="196" t="s">
        <v>175</v>
      </c>
      <c r="C130" s="197" t="s">
        <v>347</v>
      </c>
      <c r="D130" s="198">
        <v>52708.47</v>
      </c>
      <c r="E130" s="188">
        <f t="shared" si="2"/>
        <v>59828.002270147561</v>
      </c>
      <c r="F130" s="198">
        <v>52708.47</v>
      </c>
      <c r="G130" s="199">
        <f t="shared" si="3"/>
        <v>59828.002270147561</v>
      </c>
      <c r="H130" s="200" t="s">
        <v>493</v>
      </c>
      <c r="I130" s="198" t="s">
        <v>496</v>
      </c>
      <c r="J130" s="202" t="s">
        <v>78</v>
      </c>
      <c r="K130" s="201" t="s">
        <v>503</v>
      </c>
      <c r="L130" s="193" t="s">
        <v>510</v>
      </c>
      <c r="M130" s="201" t="s">
        <v>516</v>
      </c>
      <c r="N130" s="203">
        <v>31120</v>
      </c>
      <c r="O130" s="193" t="s">
        <v>554</v>
      </c>
      <c r="P130" s="1" t="s">
        <v>555</v>
      </c>
      <c r="Q130" s="204" t="s">
        <v>636</v>
      </c>
    </row>
    <row r="131" spans="2:17" ht="12" hidden="1" customHeight="1" x14ac:dyDescent="0.25">
      <c r="B131" s="196" t="s">
        <v>175</v>
      </c>
      <c r="C131" s="197" t="s">
        <v>352</v>
      </c>
      <c r="D131" s="198">
        <v>27750.05</v>
      </c>
      <c r="E131" s="188">
        <f t="shared" si="2"/>
        <v>31498.354143019296</v>
      </c>
      <c r="F131" s="198">
        <v>27750.05</v>
      </c>
      <c r="G131" s="199">
        <f t="shared" si="3"/>
        <v>31498.354143019296</v>
      </c>
      <c r="H131" s="200" t="s">
        <v>493</v>
      </c>
      <c r="I131" s="198" t="s">
        <v>496</v>
      </c>
      <c r="J131" s="191" t="s">
        <v>78</v>
      </c>
      <c r="K131" s="201" t="s">
        <v>503</v>
      </c>
      <c r="L131" s="202" t="s">
        <v>512</v>
      </c>
      <c r="M131" s="201" t="s">
        <v>528</v>
      </c>
      <c r="N131" s="203">
        <v>15150</v>
      </c>
      <c r="O131" s="193" t="s">
        <v>554</v>
      </c>
      <c r="P131" s="1" t="s">
        <v>555</v>
      </c>
      <c r="Q131" s="204" t="s">
        <v>642</v>
      </c>
    </row>
    <row r="132" spans="2:17" ht="12" hidden="1" customHeight="1" x14ac:dyDescent="0.25">
      <c r="B132" s="196" t="s">
        <v>175</v>
      </c>
      <c r="C132" s="197" t="s">
        <v>298</v>
      </c>
      <c r="D132" s="198">
        <v>39707.910000000003</v>
      </c>
      <c r="E132" s="188">
        <f t="shared" si="2"/>
        <v>45071.407491486949</v>
      </c>
      <c r="F132" s="198">
        <v>39707.910000000003</v>
      </c>
      <c r="G132" s="199">
        <f t="shared" si="3"/>
        <v>45071.407491486949</v>
      </c>
      <c r="H132" s="200" t="s">
        <v>493</v>
      </c>
      <c r="I132" s="198" t="s">
        <v>496</v>
      </c>
      <c r="J132" s="202" t="s">
        <v>78</v>
      </c>
      <c r="K132" s="201" t="s">
        <v>503</v>
      </c>
      <c r="L132" s="193" t="s">
        <v>510</v>
      </c>
      <c r="M132" s="201" t="s">
        <v>516</v>
      </c>
      <c r="N132" s="203">
        <v>31120</v>
      </c>
      <c r="O132" s="193" t="s">
        <v>554</v>
      </c>
      <c r="P132" s="1" t="s">
        <v>555</v>
      </c>
      <c r="Q132" s="204" t="s">
        <v>643</v>
      </c>
    </row>
    <row r="133" spans="2:17" ht="12" hidden="1" customHeight="1" x14ac:dyDescent="0.25">
      <c r="B133" s="196" t="s">
        <v>175</v>
      </c>
      <c r="C133" s="197" t="s">
        <v>353</v>
      </c>
      <c r="D133" s="198">
        <v>27809.344500000003</v>
      </c>
      <c r="E133" s="188">
        <f t="shared" si="2"/>
        <v>31565.657775255393</v>
      </c>
      <c r="F133" s="198">
        <v>27809.344500000003</v>
      </c>
      <c r="G133" s="199">
        <f t="shared" si="3"/>
        <v>31565.657775255393</v>
      </c>
      <c r="H133" s="200" t="s">
        <v>493</v>
      </c>
      <c r="I133" s="198" t="s">
        <v>496</v>
      </c>
      <c r="J133" s="202" t="s">
        <v>78</v>
      </c>
      <c r="K133" s="201" t="s">
        <v>503</v>
      </c>
      <c r="L133" s="202" t="s">
        <v>511</v>
      </c>
      <c r="M133" s="201" t="s">
        <v>516</v>
      </c>
      <c r="N133" s="203">
        <v>31194</v>
      </c>
      <c r="O133" s="193" t="s">
        <v>554</v>
      </c>
      <c r="P133" s="1" t="s">
        <v>555</v>
      </c>
      <c r="Q133" s="204" t="s">
        <v>644</v>
      </c>
    </row>
    <row r="134" spans="2:17" ht="12" hidden="1" customHeight="1" x14ac:dyDescent="0.25">
      <c r="B134" s="196" t="s">
        <v>175</v>
      </c>
      <c r="C134" s="197" t="s">
        <v>355</v>
      </c>
      <c r="D134" s="198">
        <v>114378.66</v>
      </c>
      <c r="E134" s="188">
        <f t="shared" ref="E134:E197" si="4">D134/0.881</f>
        <v>129828.21793416572</v>
      </c>
      <c r="F134" s="198">
        <v>114378.66</v>
      </c>
      <c r="G134" s="199">
        <f t="shared" ref="G134:G197" si="5">F134/0.881</f>
        <v>129828.21793416572</v>
      </c>
      <c r="H134" s="200" t="s">
        <v>493</v>
      </c>
      <c r="I134" s="198" t="s">
        <v>496</v>
      </c>
      <c r="J134" s="202" t="s">
        <v>78</v>
      </c>
      <c r="K134" s="201" t="s">
        <v>503</v>
      </c>
      <c r="L134" s="193" t="s">
        <v>510</v>
      </c>
      <c r="M134" s="201" t="s">
        <v>516</v>
      </c>
      <c r="N134" s="203">
        <v>31210</v>
      </c>
      <c r="O134" s="193" t="s">
        <v>554</v>
      </c>
      <c r="P134" s="1" t="s">
        <v>555</v>
      </c>
      <c r="Q134" s="204" t="s">
        <v>646</v>
      </c>
    </row>
    <row r="135" spans="2:17" ht="12" hidden="1" customHeight="1" x14ac:dyDescent="0.25">
      <c r="B135" s="185" t="s">
        <v>175</v>
      </c>
      <c r="C135" s="186" t="s">
        <v>355</v>
      </c>
      <c r="D135" s="187">
        <v>229466.5</v>
      </c>
      <c r="E135" s="188">
        <f t="shared" si="4"/>
        <v>260461.40749148696</v>
      </c>
      <c r="F135" s="187">
        <v>229466.5</v>
      </c>
      <c r="G135" s="199">
        <f t="shared" si="5"/>
        <v>260461.40749148696</v>
      </c>
      <c r="H135" s="200" t="s">
        <v>493</v>
      </c>
      <c r="I135" s="187" t="s">
        <v>496</v>
      </c>
      <c r="J135" s="191" t="s">
        <v>78</v>
      </c>
      <c r="K135" s="201" t="s">
        <v>503</v>
      </c>
      <c r="L135" s="202" t="s">
        <v>511</v>
      </c>
      <c r="M135" s="201" t="s">
        <v>516</v>
      </c>
      <c r="N135" s="194">
        <v>31220</v>
      </c>
      <c r="O135" s="193" t="s">
        <v>554</v>
      </c>
      <c r="P135" s="1" t="s">
        <v>555</v>
      </c>
      <c r="Q135" s="187" t="s">
        <v>647</v>
      </c>
    </row>
    <row r="136" spans="2:17" ht="12" hidden="1" customHeight="1" x14ac:dyDescent="0.25">
      <c r="B136" s="185" t="s">
        <v>175</v>
      </c>
      <c r="C136" s="186" t="s">
        <v>365</v>
      </c>
      <c r="D136" s="187">
        <v>1117871.7</v>
      </c>
      <c r="E136" s="188">
        <f t="shared" si="4"/>
        <v>1268866.8558456299</v>
      </c>
      <c r="F136" s="187">
        <v>1117871.7</v>
      </c>
      <c r="G136" s="199">
        <f t="shared" si="5"/>
        <v>1268866.8558456299</v>
      </c>
      <c r="H136" s="200" t="s">
        <v>493</v>
      </c>
      <c r="I136" s="187" t="s">
        <v>496</v>
      </c>
      <c r="J136" s="191" t="s">
        <v>78</v>
      </c>
      <c r="K136" s="201" t="s">
        <v>503</v>
      </c>
      <c r="L136" s="193" t="s">
        <v>510</v>
      </c>
      <c r="M136" s="201" t="s">
        <v>523</v>
      </c>
      <c r="N136" s="194">
        <v>41082</v>
      </c>
      <c r="O136" s="193" t="s">
        <v>554</v>
      </c>
      <c r="P136" s="1" t="s">
        <v>555</v>
      </c>
      <c r="Q136" s="187" t="s">
        <v>657</v>
      </c>
    </row>
    <row r="137" spans="2:17" ht="12" hidden="1" customHeight="1" x14ac:dyDescent="0.25">
      <c r="B137" s="196" t="s">
        <v>175</v>
      </c>
      <c r="C137" s="197" t="s">
        <v>367</v>
      </c>
      <c r="D137" s="198">
        <v>259893.91600000003</v>
      </c>
      <c r="E137" s="188">
        <f t="shared" si="4"/>
        <v>294998.76958002272</v>
      </c>
      <c r="F137" s="198">
        <v>259893.91600000003</v>
      </c>
      <c r="G137" s="199">
        <f t="shared" si="5"/>
        <v>294998.76958002272</v>
      </c>
      <c r="H137" s="200" t="s">
        <v>493</v>
      </c>
      <c r="I137" s="198" t="s">
        <v>496</v>
      </c>
      <c r="J137" s="202" t="s">
        <v>78</v>
      </c>
      <c r="K137" s="201" t="s">
        <v>503</v>
      </c>
      <c r="L137" s="202" t="s">
        <v>511</v>
      </c>
      <c r="M137" s="201" t="s">
        <v>517</v>
      </c>
      <c r="N137" s="203">
        <v>11320</v>
      </c>
      <c r="O137" s="193" t="s">
        <v>554</v>
      </c>
      <c r="P137" s="1" t="s">
        <v>555</v>
      </c>
      <c r="Q137" s="204" t="s">
        <v>659</v>
      </c>
    </row>
    <row r="138" spans="2:17" ht="12" hidden="1" customHeight="1" x14ac:dyDescent="0.25">
      <c r="B138" s="185" t="s">
        <v>175</v>
      </c>
      <c r="C138" s="222" t="s">
        <v>386</v>
      </c>
      <c r="D138" s="191">
        <v>54851.995999999999</v>
      </c>
      <c r="E138" s="188">
        <f t="shared" si="4"/>
        <v>62261.062429057885</v>
      </c>
      <c r="F138" s="191">
        <v>54851.995999999999</v>
      </c>
      <c r="G138" s="199">
        <f t="shared" si="5"/>
        <v>62261.062429057885</v>
      </c>
      <c r="H138" s="200" t="s">
        <v>701</v>
      </c>
      <c r="I138" s="187" t="s">
        <v>494</v>
      </c>
      <c r="J138" s="191" t="s">
        <v>78</v>
      </c>
      <c r="K138" s="192" t="s">
        <v>503</v>
      </c>
      <c r="L138" s="193" t="s">
        <v>512</v>
      </c>
      <c r="M138" s="192" t="s">
        <v>525</v>
      </c>
      <c r="N138" s="211">
        <v>14030</v>
      </c>
      <c r="O138" s="193" t="s">
        <v>554</v>
      </c>
      <c r="P138" s="1" t="s">
        <v>555</v>
      </c>
      <c r="Q138" s="187" t="s">
        <v>666</v>
      </c>
    </row>
    <row r="139" spans="2:17" ht="12" hidden="1" customHeight="1" x14ac:dyDescent="0.25">
      <c r="B139" s="185" t="s">
        <v>175</v>
      </c>
      <c r="C139" s="186" t="s">
        <v>430</v>
      </c>
      <c r="D139" s="187">
        <v>32123</v>
      </c>
      <c r="E139" s="188">
        <f t="shared" si="4"/>
        <v>36461.975028376844</v>
      </c>
      <c r="F139" s="187">
        <v>32123</v>
      </c>
      <c r="G139" s="199">
        <f t="shared" si="5"/>
        <v>36461.975028376844</v>
      </c>
      <c r="H139" s="200" t="s">
        <v>493</v>
      </c>
      <c r="I139" s="187" t="s">
        <v>494</v>
      </c>
      <c r="J139" s="191" t="s">
        <v>80</v>
      </c>
      <c r="K139" s="192" t="s">
        <v>503</v>
      </c>
      <c r="L139" s="193" t="s">
        <v>510</v>
      </c>
      <c r="M139" s="192" t="s">
        <v>513</v>
      </c>
      <c r="N139" s="194">
        <v>31120</v>
      </c>
      <c r="O139" s="193" t="s">
        <v>554</v>
      </c>
      <c r="P139" s="1" t="s">
        <v>555</v>
      </c>
      <c r="Q139" s="187" t="s">
        <v>676</v>
      </c>
    </row>
    <row r="140" spans="2:17" ht="12" hidden="1" customHeight="1" x14ac:dyDescent="0.25">
      <c r="B140" s="207" t="s">
        <v>175</v>
      </c>
      <c r="C140" s="208" t="s">
        <v>442</v>
      </c>
      <c r="D140" s="214">
        <v>178</v>
      </c>
      <c r="E140" s="188">
        <f t="shared" si="4"/>
        <v>202.04313280363223</v>
      </c>
      <c r="F140" s="214">
        <v>178</v>
      </c>
      <c r="G140" s="199">
        <f t="shared" si="5"/>
        <v>202.04313280363223</v>
      </c>
      <c r="H140" s="200" t="s">
        <v>493</v>
      </c>
      <c r="I140" s="209" t="s">
        <v>494</v>
      </c>
      <c r="J140" s="193" t="s">
        <v>502</v>
      </c>
      <c r="K140" s="210" t="s">
        <v>508</v>
      </c>
      <c r="L140" s="193" t="s">
        <v>512</v>
      </c>
      <c r="M140" s="210" t="s">
        <v>532</v>
      </c>
      <c r="N140" s="211">
        <v>31194</v>
      </c>
      <c r="O140" s="193" t="s">
        <v>554</v>
      </c>
      <c r="P140" s="1" t="s">
        <v>555</v>
      </c>
      <c r="Q140" s="209" t="s">
        <v>685</v>
      </c>
    </row>
    <row r="141" spans="2:17" ht="12" customHeight="1" x14ac:dyDescent="0.25">
      <c r="B141" s="207" t="s">
        <v>175</v>
      </c>
      <c r="C141" s="208" t="s">
        <v>443</v>
      </c>
      <c r="D141" s="214">
        <v>4282</v>
      </c>
      <c r="E141" s="188">
        <f t="shared" si="4"/>
        <v>4860.3859250851301</v>
      </c>
      <c r="F141" s="214">
        <v>4282</v>
      </c>
      <c r="G141" s="199">
        <f t="shared" si="5"/>
        <v>4860.3859250851301</v>
      </c>
      <c r="H141" s="200" t="s">
        <v>493</v>
      </c>
      <c r="I141" s="209" t="s">
        <v>494</v>
      </c>
      <c r="J141" s="193" t="s">
        <v>78</v>
      </c>
      <c r="K141" s="210" t="s">
        <v>503</v>
      </c>
      <c r="L141" s="193" t="s">
        <v>512</v>
      </c>
      <c r="M141" s="192" t="s">
        <v>533</v>
      </c>
      <c r="N141" s="211">
        <v>14030</v>
      </c>
      <c r="O141" s="193" t="s">
        <v>555</v>
      </c>
      <c r="P141" s="1" t="s">
        <v>554</v>
      </c>
      <c r="Q141" s="209" t="s">
        <v>686</v>
      </c>
    </row>
    <row r="142" spans="2:17" ht="12" hidden="1" customHeight="1" x14ac:dyDescent="0.25">
      <c r="B142" s="207" t="s">
        <v>175</v>
      </c>
      <c r="C142" s="208" t="s">
        <v>444</v>
      </c>
      <c r="D142" s="214">
        <v>3446</v>
      </c>
      <c r="E142" s="188">
        <f t="shared" si="4"/>
        <v>3911.4642451759364</v>
      </c>
      <c r="F142" s="214">
        <v>3446</v>
      </c>
      <c r="G142" s="199">
        <f t="shared" si="5"/>
        <v>3911.4642451759364</v>
      </c>
      <c r="H142" s="200" t="s">
        <v>493</v>
      </c>
      <c r="I142" s="209" t="s">
        <v>494</v>
      </c>
      <c r="J142" s="193" t="s">
        <v>78</v>
      </c>
      <c r="K142" s="210" t="s">
        <v>503</v>
      </c>
      <c r="L142" s="193" t="s">
        <v>512</v>
      </c>
      <c r="M142" s="210" t="s">
        <v>532</v>
      </c>
      <c r="N142" s="211">
        <v>31194</v>
      </c>
      <c r="O142" s="193" t="s">
        <v>554</v>
      </c>
      <c r="P142" s="1" t="s">
        <v>555</v>
      </c>
      <c r="Q142" s="209" t="s">
        <v>686</v>
      </c>
    </row>
    <row r="143" spans="2:17" ht="12" customHeight="1" x14ac:dyDescent="0.25">
      <c r="B143" s="207" t="s">
        <v>175</v>
      </c>
      <c r="C143" s="208" t="s">
        <v>450</v>
      </c>
      <c r="D143" s="214">
        <v>796</v>
      </c>
      <c r="E143" s="188">
        <f t="shared" si="4"/>
        <v>903.51872871736657</v>
      </c>
      <c r="F143" s="214">
        <v>796</v>
      </c>
      <c r="G143" s="199">
        <f t="shared" si="5"/>
        <v>903.51872871736657</v>
      </c>
      <c r="H143" s="200" t="s">
        <v>493</v>
      </c>
      <c r="I143" s="209" t="s">
        <v>494</v>
      </c>
      <c r="J143" s="193" t="s">
        <v>78</v>
      </c>
      <c r="K143" s="210" t="s">
        <v>503</v>
      </c>
      <c r="L143" s="193" t="s">
        <v>512</v>
      </c>
      <c r="M143" s="210" t="s">
        <v>532</v>
      </c>
      <c r="N143" s="211">
        <v>31194</v>
      </c>
      <c r="O143" s="193" t="s">
        <v>554</v>
      </c>
      <c r="P143" s="1" t="s">
        <v>554</v>
      </c>
      <c r="Q143" s="209" t="s">
        <v>688</v>
      </c>
    </row>
    <row r="144" spans="2:17" ht="12" customHeight="1" x14ac:dyDescent="0.25">
      <c r="B144" s="207" t="s">
        <v>175</v>
      </c>
      <c r="C144" s="208" t="s">
        <v>451</v>
      </c>
      <c r="D144" s="214">
        <v>3534</v>
      </c>
      <c r="E144" s="188">
        <f t="shared" si="4"/>
        <v>4011.3507377979568</v>
      </c>
      <c r="F144" s="214">
        <v>3534</v>
      </c>
      <c r="G144" s="199">
        <f t="shared" si="5"/>
        <v>4011.3507377979568</v>
      </c>
      <c r="H144" s="200" t="s">
        <v>493</v>
      </c>
      <c r="I144" s="209" t="s">
        <v>494</v>
      </c>
      <c r="J144" s="193" t="s">
        <v>78</v>
      </c>
      <c r="K144" s="210" t="s">
        <v>503</v>
      </c>
      <c r="L144" s="202" t="s">
        <v>511</v>
      </c>
      <c r="M144" s="210" t="s">
        <v>534</v>
      </c>
      <c r="N144" s="211">
        <v>31220</v>
      </c>
      <c r="O144" s="193" t="s">
        <v>555</v>
      </c>
      <c r="P144" s="1" t="s">
        <v>554</v>
      </c>
      <c r="Q144" s="209" t="s">
        <v>688</v>
      </c>
    </row>
    <row r="145" spans="2:17" ht="12" hidden="1" customHeight="1" x14ac:dyDescent="0.25">
      <c r="B145" s="207" t="s">
        <v>175</v>
      </c>
      <c r="C145" s="208" t="s">
        <v>454</v>
      </c>
      <c r="D145" s="214">
        <v>138969</v>
      </c>
      <c r="E145" s="188">
        <f t="shared" si="4"/>
        <v>157740.06810442678</v>
      </c>
      <c r="F145" s="214">
        <v>138969</v>
      </c>
      <c r="G145" s="199">
        <f t="shared" si="5"/>
        <v>157740.06810442678</v>
      </c>
      <c r="H145" s="200" t="s">
        <v>493</v>
      </c>
      <c r="I145" s="209" t="s">
        <v>499</v>
      </c>
      <c r="J145" s="193" t="s">
        <v>502</v>
      </c>
      <c r="K145" s="210" t="s">
        <v>503</v>
      </c>
      <c r="L145" s="202" t="s">
        <v>511</v>
      </c>
      <c r="M145" s="210" t="s">
        <v>532</v>
      </c>
      <c r="N145" s="211">
        <v>31120</v>
      </c>
      <c r="O145" s="193" t="s">
        <v>554</v>
      </c>
      <c r="P145" s="1" t="s">
        <v>555</v>
      </c>
      <c r="Q145" s="209" t="s">
        <v>691</v>
      </c>
    </row>
    <row r="146" spans="2:17" ht="12" customHeight="1" x14ac:dyDescent="0.25">
      <c r="B146" s="207" t="s">
        <v>175</v>
      </c>
      <c r="C146" s="208" t="s">
        <v>455</v>
      </c>
      <c r="D146" s="214">
        <v>14766</v>
      </c>
      <c r="E146" s="188">
        <f t="shared" si="4"/>
        <v>16760.499432463112</v>
      </c>
      <c r="F146" s="214">
        <v>14766</v>
      </c>
      <c r="G146" s="199">
        <f t="shared" si="5"/>
        <v>16760.499432463112</v>
      </c>
      <c r="H146" s="200" t="s">
        <v>493</v>
      </c>
      <c r="I146" s="209" t="s">
        <v>494</v>
      </c>
      <c r="J146" s="193" t="s">
        <v>78</v>
      </c>
      <c r="K146" s="210" t="s">
        <v>503</v>
      </c>
      <c r="L146" s="193" t="s">
        <v>512</v>
      </c>
      <c r="M146" s="210" t="s">
        <v>532</v>
      </c>
      <c r="N146" s="211">
        <v>31194</v>
      </c>
      <c r="O146" s="193" t="s">
        <v>554</v>
      </c>
      <c r="P146" s="1" t="s">
        <v>554</v>
      </c>
      <c r="Q146" s="218" t="s">
        <v>692</v>
      </c>
    </row>
    <row r="147" spans="2:17" ht="12" hidden="1" customHeight="1" x14ac:dyDescent="0.25">
      <c r="B147" s="207" t="s">
        <v>175</v>
      </c>
      <c r="C147" s="208" t="s">
        <v>458</v>
      </c>
      <c r="D147" s="214">
        <v>4140</v>
      </c>
      <c r="E147" s="188">
        <f t="shared" si="4"/>
        <v>4699.2054483541433</v>
      </c>
      <c r="F147" s="214">
        <v>4140</v>
      </c>
      <c r="G147" s="199">
        <f t="shared" si="5"/>
        <v>4699.2054483541433</v>
      </c>
      <c r="H147" s="200" t="s">
        <v>493</v>
      </c>
      <c r="I147" s="209" t="s">
        <v>494</v>
      </c>
      <c r="J147" s="193" t="s">
        <v>78</v>
      </c>
      <c r="K147" s="210" t="s">
        <v>503</v>
      </c>
      <c r="L147" s="193" t="s">
        <v>512</v>
      </c>
      <c r="M147" s="210" t="s">
        <v>532</v>
      </c>
      <c r="N147" s="211">
        <v>31181</v>
      </c>
      <c r="O147" s="193" t="s">
        <v>554</v>
      </c>
      <c r="P147" s="1" t="s">
        <v>555</v>
      </c>
      <c r="Q147" s="218" t="s">
        <v>692</v>
      </c>
    </row>
    <row r="148" spans="2:17" ht="12" hidden="1" customHeight="1" x14ac:dyDescent="0.25">
      <c r="B148" s="207" t="s">
        <v>175</v>
      </c>
      <c r="C148" s="208" t="s">
        <v>459</v>
      </c>
      <c r="D148" s="214">
        <v>4500</v>
      </c>
      <c r="E148" s="188">
        <f t="shared" si="4"/>
        <v>5107.8320090805901</v>
      </c>
      <c r="F148" s="214">
        <v>4500</v>
      </c>
      <c r="G148" s="199">
        <f t="shared" si="5"/>
        <v>5107.8320090805901</v>
      </c>
      <c r="H148" s="200" t="s">
        <v>493</v>
      </c>
      <c r="I148" s="209" t="s">
        <v>494</v>
      </c>
      <c r="J148" s="193" t="s">
        <v>78</v>
      </c>
      <c r="K148" s="210" t="s">
        <v>503</v>
      </c>
      <c r="L148" s="193" t="s">
        <v>512</v>
      </c>
      <c r="M148" s="210" t="s">
        <v>532</v>
      </c>
      <c r="N148" s="211">
        <v>31192</v>
      </c>
      <c r="O148" s="193" t="s">
        <v>554</v>
      </c>
      <c r="P148" s="1" t="s">
        <v>555</v>
      </c>
      <c r="Q148" s="218" t="s">
        <v>692</v>
      </c>
    </row>
    <row r="149" spans="2:17" ht="12" customHeight="1" x14ac:dyDescent="0.25">
      <c r="B149" s="207" t="s">
        <v>175</v>
      </c>
      <c r="C149" s="208" t="s">
        <v>462</v>
      </c>
      <c r="D149" s="214">
        <v>6688</v>
      </c>
      <c r="E149" s="188">
        <f t="shared" si="4"/>
        <v>7591.3734392735523</v>
      </c>
      <c r="F149" s="214">
        <v>6688</v>
      </c>
      <c r="G149" s="199">
        <f t="shared" si="5"/>
        <v>7591.3734392735523</v>
      </c>
      <c r="H149" s="200" t="s">
        <v>493</v>
      </c>
      <c r="I149" s="209" t="s">
        <v>494</v>
      </c>
      <c r="J149" s="193" t="s">
        <v>78</v>
      </c>
      <c r="K149" s="210" t="s">
        <v>503</v>
      </c>
      <c r="L149" s="193" t="s">
        <v>512</v>
      </c>
      <c r="M149" s="192" t="s">
        <v>533</v>
      </c>
      <c r="N149" s="211">
        <v>14021</v>
      </c>
      <c r="O149" s="193" t="s">
        <v>554</v>
      </c>
      <c r="P149" s="1" t="s">
        <v>554</v>
      </c>
      <c r="Q149" s="218" t="s">
        <v>692</v>
      </c>
    </row>
    <row r="150" spans="2:17" ht="12" customHeight="1" x14ac:dyDescent="0.25">
      <c r="B150" s="207" t="s">
        <v>175</v>
      </c>
      <c r="C150" s="208" t="s">
        <v>463</v>
      </c>
      <c r="D150" s="214">
        <v>8470</v>
      </c>
      <c r="E150" s="188">
        <f t="shared" si="4"/>
        <v>9614.0749148694667</v>
      </c>
      <c r="F150" s="214">
        <v>8470</v>
      </c>
      <c r="G150" s="199">
        <f t="shared" si="5"/>
        <v>9614.0749148694667</v>
      </c>
      <c r="H150" s="200" t="s">
        <v>493</v>
      </c>
      <c r="I150" s="209" t="s">
        <v>494</v>
      </c>
      <c r="J150" s="193" t="s">
        <v>78</v>
      </c>
      <c r="K150" s="210" t="s">
        <v>503</v>
      </c>
      <c r="L150" s="193" t="s">
        <v>512</v>
      </c>
      <c r="M150" s="210" t="s">
        <v>532</v>
      </c>
      <c r="N150" s="211">
        <v>31120</v>
      </c>
      <c r="O150" s="193" t="s">
        <v>554</v>
      </c>
      <c r="P150" s="1" t="s">
        <v>554</v>
      </c>
      <c r="Q150" s="218" t="s">
        <v>692</v>
      </c>
    </row>
    <row r="151" spans="2:17" ht="12" customHeight="1" x14ac:dyDescent="0.25">
      <c r="B151" s="207" t="s">
        <v>175</v>
      </c>
      <c r="C151" s="208" t="s">
        <v>466</v>
      </c>
      <c r="D151" s="214">
        <v>13444</v>
      </c>
      <c r="E151" s="188">
        <f t="shared" si="4"/>
        <v>15259.931895573212</v>
      </c>
      <c r="F151" s="214">
        <v>13444</v>
      </c>
      <c r="G151" s="199">
        <f t="shared" si="5"/>
        <v>15259.931895573212</v>
      </c>
      <c r="H151" s="200" t="s">
        <v>493</v>
      </c>
      <c r="I151" s="209" t="s">
        <v>494</v>
      </c>
      <c r="J151" s="193" t="s">
        <v>78</v>
      </c>
      <c r="K151" s="210" t="s">
        <v>503</v>
      </c>
      <c r="L151" s="193" t="s">
        <v>512</v>
      </c>
      <c r="M151" s="192" t="s">
        <v>533</v>
      </c>
      <c r="N151" s="211">
        <v>14021</v>
      </c>
      <c r="O151" s="193" t="s">
        <v>554</v>
      </c>
      <c r="P151" s="1" t="s">
        <v>554</v>
      </c>
      <c r="Q151" s="218" t="s">
        <v>692</v>
      </c>
    </row>
    <row r="152" spans="2:17" ht="12" hidden="1" customHeight="1" x14ac:dyDescent="0.25">
      <c r="B152" s="207" t="s">
        <v>175</v>
      </c>
      <c r="C152" s="208" t="s">
        <v>469</v>
      </c>
      <c r="D152" s="214">
        <v>18032</v>
      </c>
      <c r="E152" s="188">
        <f t="shared" si="4"/>
        <v>20467.650397275822</v>
      </c>
      <c r="F152" s="214">
        <v>18032</v>
      </c>
      <c r="G152" s="199">
        <f t="shared" si="5"/>
        <v>20467.650397275822</v>
      </c>
      <c r="H152" s="200" t="s">
        <v>493</v>
      </c>
      <c r="I152" s="209" t="s">
        <v>494</v>
      </c>
      <c r="J152" s="193" t="s">
        <v>78</v>
      </c>
      <c r="K152" s="210" t="s">
        <v>503</v>
      </c>
      <c r="L152" s="193" t="s">
        <v>512</v>
      </c>
      <c r="M152" s="210" t="s">
        <v>532</v>
      </c>
      <c r="N152" s="211">
        <v>31181</v>
      </c>
      <c r="O152" s="193" t="s">
        <v>554</v>
      </c>
      <c r="P152" s="1" t="s">
        <v>555</v>
      </c>
      <c r="Q152" s="218" t="s">
        <v>692</v>
      </c>
    </row>
    <row r="153" spans="2:17" ht="12" hidden="1" customHeight="1" x14ac:dyDescent="0.25">
      <c r="B153" s="207" t="s">
        <v>175</v>
      </c>
      <c r="C153" s="208" t="s">
        <v>470</v>
      </c>
      <c r="D153" s="214">
        <v>20314</v>
      </c>
      <c r="E153" s="188">
        <f t="shared" si="4"/>
        <v>23057.88876276958</v>
      </c>
      <c r="F153" s="214">
        <v>20314</v>
      </c>
      <c r="G153" s="199">
        <f t="shared" si="5"/>
        <v>23057.88876276958</v>
      </c>
      <c r="H153" s="200" t="s">
        <v>493</v>
      </c>
      <c r="I153" s="209" t="s">
        <v>494</v>
      </c>
      <c r="J153" s="193" t="s">
        <v>78</v>
      </c>
      <c r="K153" s="210" t="s">
        <v>503</v>
      </c>
      <c r="L153" s="193" t="s">
        <v>512</v>
      </c>
      <c r="M153" s="210" t="s">
        <v>532</v>
      </c>
      <c r="N153" s="211">
        <v>31194</v>
      </c>
      <c r="O153" s="193" t="s">
        <v>554</v>
      </c>
      <c r="P153" s="1" t="s">
        <v>555</v>
      </c>
      <c r="Q153" s="218" t="s">
        <v>692</v>
      </c>
    </row>
    <row r="154" spans="2:17" ht="12" customHeight="1" x14ac:dyDescent="0.25">
      <c r="B154" s="207" t="s">
        <v>175</v>
      </c>
      <c r="C154" s="208" t="s">
        <v>472</v>
      </c>
      <c r="D154" s="214">
        <v>22494</v>
      </c>
      <c r="E154" s="188">
        <f t="shared" si="4"/>
        <v>25532.349602724178</v>
      </c>
      <c r="F154" s="214">
        <v>22494</v>
      </c>
      <c r="G154" s="199">
        <f t="shared" si="5"/>
        <v>25532.349602724178</v>
      </c>
      <c r="H154" s="200" t="s">
        <v>493</v>
      </c>
      <c r="I154" s="209" t="s">
        <v>494</v>
      </c>
      <c r="J154" s="193" t="s">
        <v>78</v>
      </c>
      <c r="K154" s="210" t="s">
        <v>503</v>
      </c>
      <c r="L154" s="193" t="s">
        <v>512</v>
      </c>
      <c r="M154" s="192" t="s">
        <v>533</v>
      </c>
      <c r="N154" s="211">
        <v>14021</v>
      </c>
      <c r="O154" s="193" t="s">
        <v>554</v>
      </c>
      <c r="P154" s="1" t="s">
        <v>554</v>
      </c>
      <c r="Q154" s="218" t="s">
        <v>692</v>
      </c>
    </row>
    <row r="155" spans="2:17" ht="12" hidden="1" customHeight="1" x14ac:dyDescent="0.25">
      <c r="B155" s="207" t="s">
        <v>175</v>
      </c>
      <c r="C155" s="208" t="s">
        <v>474</v>
      </c>
      <c r="D155" s="214">
        <v>24398</v>
      </c>
      <c r="E155" s="188">
        <f t="shared" si="4"/>
        <v>27693.530079455166</v>
      </c>
      <c r="F155" s="214">
        <v>24398</v>
      </c>
      <c r="G155" s="199">
        <f t="shared" si="5"/>
        <v>27693.530079455166</v>
      </c>
      <c r="H155" s="200" t="s">
        <v>493</v>
      </c>
      <c r="I155" s="209" t="s">
        <v>494</v>
      </c>
      <c r="J155" s="193" t="s">
        <v>78</v>
      </c>
      <c r="K155" s="210" t="s">
        <v>503</v>
      </c>
      <c r="L155" s="193" t="s">
        <v>512</v>
      </c>
      <c r="M155" s="210" t="s">
        <v>532</v>
      </c>
      <c r="N155" s="211">
        <v>31120</v>
      </c>
      <c r="O155" s="193" t="s">
        <v>554</v>
      </c>
      <c r="P155" s="1" t="s">
        <v>555</v>
      </c>
      <c r="Q155" s="218" t="s">
        <v>692</v>
      </c>
    </row>
    <row r="156" spans="2:17" ht="12" hidden="1" customHeight="1" x14ac:dyDescent="0.25">
      <c r="B156" s="207" t="s">
        <v>175</v>
      </c>
      <c r="C156" s="208" t="s">
        <v>475</v>
      </c>
      <c r="D156" s="214">
        <v>26354</v>
      </c>
      <c r="E156" s="188">
        <f t="shared" si="4"/>
        <v>29913.734392735529</v>
      </c>
      <c r="F156" s="214">
        <v>26354</v>
      </c>
      <c r="G156" s="199">
        <f t="shared" si="5"/>
        <v>29913.734392735529</v>
      </c>
      <c r="H156" s="200" t="s">
        <v>493</v>
      </c>
      <c r="I156" s="209" t="s">
        <v>494</v>
      </c>
      <c r="J156" s="193" t="s">
        <v>78</v>
      </c>
      <c r="K156" s="210" t="s">
        <v>503</v>
      </c>
      <c r="L156" s="193" t="s">
        <v>512</v>
      </c>
      <c r="M156" s="210" t="s">
        <v>532</v>
      </c>
      <c r="N156" s="211">
        <v>31120</v>
      </c>
      <c r="O156" s="193" t="s">
        <v>554</v>
      </c>
      <c r="P156" s="1" t="s">
        <v>555</v>
      </c>
      <c r="Q156" s="218" t="s">
        <v>692</v>
      </c>
    </row>
    <row r="157" spans="2:17" ht="12" customHeight="1" x14ac:dyDescent="0.25">
      <c r="B157" s="207" t="s">
        <v>175</v>
      </c>
      <c r="C157" s="208" t="s">
        <v>481</v>
      </c>
      <c r="D157" s="214">
        <v>8452</v>
      </c>
      <c r="E157" s="188">
        <f t="shared" si="4"/>
        <v>9593.6435868331446</v>
      </c>
      <c r="F157" s="214">
        <v>8452</v>
      </c>
      <c r="G157" s="199">
        <f t="shared" si="5"/>
        <v>9593.6435868331446</v>
      </c>
      <c r="H157" s="200" t="s">
        <v>493</v>
      </c>
      <c r="I157" s="209" t="s">
        <v>494</v>
      </c>
      <c r="J157" s="193" t="s">
        <v>78</v>
      </c>
      <c r="K157" s="210" t="s">
        <v>503</v>
      </c>
      <c r="L157" s="202" t="s">
        <v>511</v>
      </c>
      <c r="M157" s="210" t="s">
        <v>514</v>
      </c>
      <c r="N157" s="211">
        <v>23210</v>
      </c>
      <c r="O157" s="193" t="s">
        <v>555</v>
      </c>
      <c r="P157" s="1" t="s">
        <v>554</v>
      </c>
      <c r="Q157" s="218" t="s">
        <v>692</v>
      </c>
    </row>
    <row r="158" spans="2:17" ht="12" hidden="1" customHeight="1" x14ac:dyDescent="0.25">
      <c r="B158" s="207" t="s">
        <v>175</v>
      </c>
      <c r="C158" s="208" t="s">
        <v>484</v>
      </c>
      <c r="D158" s="214">
        <v>12864</v>
      </c>
      <c r="E158" s="188">
        <f t="shared" si="4"/>
        <v>14601.589103291713</v>
      </c>
      <c r="F158" s="214">
        <v>12864</v>
      </c>
      <c r="G158" s="199">
        <f t="shared" si="5"/>
        <v>14601.589103291713</v>
      </c>
      <c r="H158" s="200" t="s">
        <v>493</v>
      </c>
      <c r="I158" s="209" t="s">
        <v>494</v>
      </c>
      <c r="J158" s="193" t="s">
        <v>78</v>
      </c>
      <c r="K158" s="210" t="s">
        <v>503</v>
      </c>
      <c r="L158" s="193" t="s">
        <v>512</v>
      </c>
      <c r="M158" s="210" t="s">
        <v>510</v>
      </c>
      <c r="N158" s="211">
        <v>31120</v>
      </c>
      <c r="O158" s="193" t="s">
        <v>554</v>
      </c>
      <c r="P158" s="1" t="s">
        <v>555</v>
      </c>
      <c r="Q158" s="218" t="s">
        <v>693</v>
      </c>
    </row>
    <row r="159" spans="2:17" ht="12" customHeight="1" x14ac:dyDescent="0.25">
      <c r="B159" s="207" t="s">
        <v>175</v>
      </c>
      <c r="C159" s="208" t="s">
        <v>485</v>
      </c>
      <c r="D159" s="214">
        <v>10094</v>
      </c>
      <c r="E159" s="188">
        <f t="shared" si="4"/>
        <v>11457.434733257662</v>
      </c>
      <c r="F159" s="214">
        <v>10094</v>
      </c>
      <c r="G159" s="199">
        <f t="shared" si="5"/>
        <v>11457.434733257662</v>
      </c>
      <c r="H159" s="200" t="s">
        <v>493</v>
      </c>
      <c r="I159" s="209" t="s">
        <v>494</v>
      </c>
      <c r="J159" s="193" t="s">
        <v>78</v>
      </c>
      <c r="K159" s="210" t="s">
        <v>503</v>
      </c>
      <c r="L159" s="193" t="s">
        <v>512</v>
      </c>
      <c r="M159" s="210" t="s">
        <v>510</v>
      </c>
      <c r="N159" s="211">
        <v>31120</v>
      </c>
      <c r="O159" s="193" t="s">
        <v>554</v>
      </c>
      <c r="P159" s="1" t="s">
        <v>554</v>
      </c>
      <c r="Q159" s="218" t="s">
        <v>694</v>
      </c>
    </row>
    <row r="160" spans="2:17" ht="12" hidden="1" customHeight="1" x14ac:dyDescent="0.25">
      <c r="B160" s="207" t="s">
        <v>175</v>
      </c>
      <c r="C160" s="208" t="s">
        <v>486</v>
      </c>
      <c r="D160" s="214">
        <f>21502.9+46000+29687.84</f>
        <v>97190.739999999991</v>
      </c>
      <c r="E160" s="188">
        <f t="shared" si="4"/>
        <v>110318.66061293983</v>
      </c>
      <c r="F160" s="214">
        <f>E160</f>
        <v>110318.66061293983</v>
      </c>
      <c r="G160" s="199">
        <f t="shared" si="5"/>
        <v>125219.81908392716</v>
      </c>
      <c r="H160" s="200" t="s">
        <v>493</v>
      </c>
      <c r="I160" s="209" t="s">
        <v>494</v>
      </c>
      <c r="J160" s="193" t="s">
        <v>78</v>
      </c>
      <c r="K160" s="210" t="s">
        <v>503</v>
      </c>
      <c r="L160" s="193" t="s">
        <v>512</v>
      </c>
      <c r="M160" s="210" t="s">
        <v>532</v>
      </c>
      <c r="N160" s="211">
        <v>31120</v>
      </c>
      <c r="O160" s="193" t="s">
        <v>554</v>
      </c>
      <c r="P160" s="1" t="s">
        <v>555</v>
      </c>
      <c r="Q160" s="209" t="s">
        <v>695</v>
      </c>
    </row>
    <row r="161" spans="2:17" ht="12" hidden="1" customHeight="1" x14ac:dyDescent="0.25">
      <c r="B161" s="207" t="s">
        <v>175</v>
      </c>
      <c r="C161" s="208" t="s">
        <v>487</v>
      </c>
      <c r="D161" s="214">
        <f>(22275+13725)+(13725+22275)</f>
        <v>72000</v>
      </c>
      <c r="E161" s="188">
        <f t="shared" si="4"/>
        <v>81725.312145289441</v>
      </c>
      <c r="F161" s="214">
        <f>E161</f>
        <v>81725.312145289441</v>
      </c>
      <c r="G161" s="199">
        <f t="shared" si="5"/>
        <v>92764.258961736021</v>
      </c>
      <c r="H161" s="200" t="s">
        <v>493</v>
      </c>
      <c r="I161" s="209" t="s">
        <v>494</v>
      </c>
      <c r="J161" s="193" t="s">
        <v>78</v>
      </c>
      <c r="K161" s="210" t="s">
        <v>503</v>
      </c>
      <c r="L161" s="193" t="s">
        <v>512</v>
      </c>
      <c r="M161" s="210" t="s">
        <v>532</v>
      </c>
      <c r="N161" s="211">
        <v>31120</v>
      </c>
      <c r="O161" s="193" t="s">
        <v>554</v>
      </c>
      <c r="P161" s="1" t="s">
        <v>555</v>
      </c>
      <c r="Q161" s="209" t="s">
        <v>696</v>
      </c>
    </row>
    <row r="162" spans="2:17" ht="12" customHeight="1" x14ac:dyDescent="0.25">
      <c r="B162" s="196" t="s">
        <v>178</v>
      </c>
      <c r="C162" s="197" t="s">
        <v>236</v>
      </c>
      <c r="D162" s="198">
        <v>1100000</v>
      </c>
      <c r="E162" s="188">
        <f t="shared" si="4"/>
        <v>1248581.1577752554</v>
      </c>
      <c r="F162" s="198">
        <v>0</v>
      </c>
      <c r="G162" s="199">
        <f t="shared" si="5"/>
        <v>0</v>
      </c>
      <c r="H162" s="200" t="s">
        <v>493</v>
      </c>
      <c r="I162" s="198" t="s">
        <v>496</v>
      </c>
      <c r="J162" s="202" t="s">
        <v>78</v>
      </c>
      <c r="K162" s="201" t="s">
        <v>504</v>
      </c>
      <c r="L162" s="202" t="s">
        <v>511</v>
      </c>
      <c r="M162" s="201" t="s">
        <v>516</v>
      </c>
      <c r="N162" s="203">
        <v>31193</v>
      </c>
      <c r="O162" s="202" t="s">
        <v>554</v>
      </c>
      <c r="P162" s="1" t="s">
        <v>554</v>
      </c>
      <c r="Q162" s="204" t="s">
        <v>561</v>
      </c>
    </row>
    <row r="163" spans="2:17" ht="12" hidden="1" customHeight="1" x14ac:dyDescent="0.25">
      <c r="B163" s="196" t="s">
        <v>206</v>
      </c>
      <c r="C163" s="197" t="s">
        <v>342</v>
      </c>
      <c r="D163" s="198">
        <v>14415.9</v>
      </c>
      <c r="E163" s="188">
        <f t="shared" si="4"/>
        <v>16363.110102156639</v>
      </c>
      <c r="F163" s="198">
        <v>14415.9</v>
      </c>
      <c r="G163" s="199">
        <f t="shared" si="5"/>
        <v>16363.110102156639</v>
      </c>
      <c r="H163" s="200" t="s">
        <v>493</v>
      </c>
      <c r="I163" s="198" t="s">
        <v>496</v>
      </c>
      <c r="J163" s="191" t="s">
        <v>78</v>
      </c>
      <c r="K163" s="201" t="s">
        <v>503</v>
      </c>
      <c r="L163" s="202" t="s">
        <v>512</v>
      </c>
      <c r="M163" s="201" t="s">
        <v>516</v>
      </c>
      <c r="N163" s="203">
        <v>31194</v>
      </c>
      <c r="O163" s="202" t="s">
        <v>554</v>
      </c>
      <c r="P163" s="1" t="s">
        <v>555</v>
      </c>
      <c r="Q163" s="204" t="s">
        <v>631</v>
      </c>
    </row>
    <row r="164" spans="2:17" ht="12" hidden="1" customHeight="1" x14ac:dyDescent="0.25">
      <c r="B164" s="196" t="s">
        <v>206</v>
      </c>
      <c r="C164" s="197" t="s">
        <v>359</v>
      </c>
      <c r="D164" s="198">
        <v>273056.09999999998</v>
      </c>
      <c r="E164" s="188">
        <f t="shared" si="4"/>
        <v>309938.81952326896</v>
      </c>
      <c r="F164" s="198">
        <v>273056.09999999998</v>
      </c>
      <c r="G164" s="199">
        <f t="shared" si="5"/>
        <v>309938.81952326896</v>
      </c>
      <c r="H164" s="200" t="s">
        <v>493</v>
      </c>
      <c r="I164" s="198" t="s">
        <v>496</v>
      </c>
      <c r="J164" s="202" t="s">
        <v>78</v>
      </c>
      <c r="K164" s="201" t="s">
        <v>503</v>
      </c>
      <c r="L164" s="193" t="s">
        <v>510</v>
      </c>
      <c r="M164" s="201" t="s">
        <v>517</v>
      </c>
      <c r="N164" s="203">
        <v>11420</v>
      </c>
      <c r="O164" s="202" t="s">
        <v>554</v>
      </c>
      <c r="P164" s="1" t="s">
        <v>555</v>
      </c>
      <c r="Q164" s="204" t="s">
        <v>652</v>
      </c>
    </row>
    <row r="165" spans="2:17" ht="12" hidden="1" customHeight="1" x14ac:dyDescent="0.25">
      <c r="B165" s="207" t="s">
        <v>199</v>
      </c>
      <c r="C165" s="208" t="s">
        <v>302</v>
      </c>
      <c r="D165" s="214">
        <v>79407.899999999994</v>
      </c>
      <c r="E165" s="188">
        <f t="shared" si="4"/>
        <v>90133.825198637904</v>
      </c>
      <c r="F165" s="214">
        <v>79407.899999999994</v>
      </c>
      <c r="G165" s="199">
        <f t="shared" si="5"/>
        <v>90133.825198637904</v>
      </c>
      <c r="H165" s="200" t="s">
        <v>493</v>
      </c>
      <c r="I165" s="209" t="s">
        <v>496</v>
      </c>
      <c r="J165" s="193" t="s">
        <v>78</v>
      </c>
      <c r="K165" s="210" t="s">
        <v>503</v>
      </c>
      <c r="L165" s="193" t="s">
        <v>510</v>
      </c>
      <c r="M165" s="210" t="s">
        <v>516</v>
      </c>
      <c r="N165" s="211">
        <v>31220</v>
      </c>
      <c r="O165" s="202" t="s">
        <v>554</v>
      </c>
      <c r="P165" s="1" t="s">
        <v>555</v>
      </c>
      <c r="Q165" s="209" t="s">
        <v>598</v>
      </c>
    </row>
    <row r="166" spans="2:17" ht="12" hidden="1" customHeight="1" x14ac:dyDescent="0.25">
      <c r="B166" s="185" t="s">
        <v>199</v>
      </c>
      <c r="C166" s="186" t="s">
        <v>303</v>
      </c>
      <c r="D166" s="187">
        <v>17258.009999999998</v>
      </c>
      <c r="E166" s="188">
        <f t="shared" si="4"/>
        <v>19589.114642451757</v>
      </c>
      <c r="F166" s="187">
        <v>17258.009999999998</v>
      </c>
      <c r="G166" s="199">
        <f t="shared" si="5"/>
        <v>19589.114642451757</v>
      </c>
      <c r="H166" s="200" t="s">
        <v>493</v>
      </c>
      <c r="I166" s="187" t="s">
        <v>496</v>
      </c>
      <c r="J166" s="191" t="s">
        <v>78</v>
      </c>
      <c r="K166" s="192" t="s">
        <v>503</v>
      </c>
      <c r="L166" s="193" t="s">
        <v>510</v>
      </c>
      <c r="M166" s="192" t="s">
        <v>516</v>
      </c>
      <c r="N166" s="194">
        <v>31220</v>
      </c>
      <c r="O166" s="202" t="s">
        <v>554</v>
      </c>
      <c r="P166" s="1" t="s">
        <v>555</v>
      </c>
      <c r="Q166" s="209" t="s">
        <v>598</v>
      </c>
    </row>
    <row r="167" spans="2:17" ht="12" hidden="1" customHeight="1" x14ac:dyDescent="0.25">
      <c r="B167" s="196" t="s">
        <v>199</v>
      </c>
      <c r="C167" s="197" t="s">
        <v>332</v>
      </c>
      <c r="D167" s="198">
        <v>21862.624</v>
      </c>
      <c r="E167" s="188">
        <f t="shared" si="4"/>
        <v>24815.691259931897</v>
      </c>
      <c r="F167" s="198">
        <v>21862.624</v>
      </c>
      <c r="G167" s="199">
        <f t="shared" si="5"/>
        <v>24815.691259931897</v>
      </c>
      <c r="H167" s="200" t="s">
        <v>493</v>
      </c>
      <c r="I167" s="198" t="s">
        <v>496</v>
      </c>
      <c r="J167" s="202" t="s">
        <v>78</v>
      </c>
      <c r="K167" s="201" t="s">
        <v>503</v>
      </c>
      <c r="L167" s="193" t="s">
        <v>510</v>
      </c>
      <c r="M167" s="201" t="s">
        <v>528</v>
      </c>
      <c r="N167" s="203">
        <v>15150</v>
      </c>
      <c r="O167" s="202" t="s">
        <v>554</v>
      </c>
      <c r="P167" s="1" t="s">
        <v>555</v>
      </c>
      <c r="Q167" s="204" t="s">
        <v>624</v>
      </c>
    </row>
    <row r="168" spans="2:17" ht="12" hidden="1" customHeight="1" x14ac:dyDescent="0.25">
      <c r="B168" s="196" t="s">
        <v>199</v>
      </c>
      <c r="C168" s="197" t="s">
        <v>347</v>
      </c>
      <c r="D168" s="198">
        <v>26795.191999999995</v>
      </c>
      <c r="E168" s="188">
        <f t="shared" si="4"/>
        <v>30414.519863791142</v>
      </c>
      <c r="F168" s="198">
        <v>26795.191999999995</v>
      </c>
      <c r="G168" s="199">
        <f t="shared" si="5"/>
        <v>30414.519863791142</v>
      </c>
      <c r="H168" s="200" t="s">
        <v>493</v>
      </c>
      <c r="I168" s="198" t="s">
        <v>496</v>
      </c>
      <c r="J168" s="202" t="s">
        <v>78</v>
      </c>
      <c r="K168" s="201" t="s">
        <v>503</v>
      </c>
      <c r="L168" s="193" t="s">
        <v>510</v>
      </c>
      <c r="M168" s="201" t="s">
        <v>516</v>
      </c>
      <c r="N168" s="203">
        <v>31120</v>
      </c>
      <c r="O168" s="202" t="s">
        <v>554</v>
      </c>
      <c r="P168" s="1" t="s">
        <v>555</v>
      </c>
      <c r="Q168" s="204" t="s">
        <v>636</v>
      </c>
    </row>
    <row r="169" spans="2:17" ht="12" hidden="1" customHeight="1" x14ac:dyDescent="0.25">
      <c r="B169" s="196" t="s">
        <v>199</v>
      </c>
      <c r="C169" s="197" t="s">
        <v>298</v>
      </c>
      <c r="D169" s="198">
        <v>21369.222000000002</v>
      </c>
      <c r="E169" s="188">
        <f t="shared" si="4"/>
        <v>24255.643586833146</v>
      </c>
      <c r="F169" s="198">
        <v>21369.222000000002</v>
      </c>
      <c r="G169" s="199">
        <f t="shared" si="5"/>
        <v>24255.643586833146</v>
      </c>
      <c r="H169" s="200" t="s">
        <v>493</v>
      </c>
      <c r="I169" s="198" t="s">
        <v>496</v>
      </c>
      <c r="J169" s="202" t="s">
        <v>78</v>
      </c>
      <c r="K169" s="201" t="s">
        <v>503</v>
      </c>
      <c r="L169" s="193" t="s">
        <v>510</v>
      </c>
      <c r="M169" s="201" t="s">
        <v>516</v>
      </c>
      <c r="N169" s="203">
        <v>31120</v>
      </c>
      <c r="O169" s="202" t="s">
        <v>554</v>
      </c>
      <c r="P169" s="1" t="s">
        <v>555</v>
      </c>
      <c r="Q169" s="204" t="s">
        <v>643</v>
      </c>
    </row>
    <row r="170" spans="2:17" ht="12" hidden="1" customHeight="1" x14ac:dyDescent="0.25">
      <c r="B170" s="196" t="s">
        <v>199</v>
      </c>
      <c r="C170" s="197" t="s">
        <v>353</v>
      </c>
      <c r="D170" s="198">
        <v>63564.216000000008</v>
      </c>
      <c r="E170" s="188">
        <f t="shared" si="4"/>
        <v>72150.074914869474</v>
      </c>
      <c r="F170" s="198">
        <v>63564.216000000008</v>
      </c>
      <c r="G170" s="199">
        <f t="shared" si="5"/>
        <v>72150.074914869474</v>
      </c>
      <c r="H170" s="200" t="s">
        <v>493</v>
      </c>
      <c r="I170" s="198" t="s">
        <v>496</v>
      </c>
      <c r="J170" s="202" t="s">
        <v>78</v>
      </c>
      <c r="K170" s="201" t="s">
        <v>503</v>
      </c>
      <c r="L170" s="193" t="s">
        <v>510</v>
      </c>
      <c r="M170" s="201" t="s">
        <v>516</v>
      </c>
      <c r="N170" s="203">
        <v>31194</v>
      </c>
      <c r="O170" s="202" t="s">
        <v>554</v>
      </c>
      <c r="P170" s="1" t="s">
        <v>555</v>
      </c>
      <c r="Q170" s="204" t="s">
        <v>644</v>
      </c>
    </row>
    <row r="171" spans="2:17" ht="12" hidden="1" customHeight="1" x14ac:dyDescent="0.25">
      <c r="B171" s="185" t="s">
        <v>199</v>
      </c>
      <c r="C171" s="186" t="s">
        <v>355</v>
      </c>
      <c r="D171" s="187">
        <v>355929.5</v>
      </c>
      <c r="E171" s="188">
        <f t="shared" si="4"/>
        <v>404006.24290578888</v>
      </c>
      <c r="F171" s="187">
        <v>355929.5</v>
      </c>
      <c r="G171" s="199">
        <f t="shared" si="5"/>
        <v>404006.24290578888</v>
      </c>
      <c r="H171" s="200" t="s">
        <v>493</v>
      </c>
      <c r="I171" s="187" t="s">
        <v>496</v>
      </c>
      <c r="J171" s="191" t="s">
        <v>78</v>
      </c>
      <c r="K171" s="201" t="s">
        <v>503</v>
      </c>
      <c r="L171" s="202" t="s">
        <v>511</v>
      </c>
      <c r="M171" s="201" t="s">
        <v>516</v>
      </c>
      <c r="N171" s="194">
        <v>31220</v>
      </c>
      <c r="O171" s="202" t="s">
        <v>554</v>
      </c>
      <c r="P171" s="1" t="s">
        <v>555</v>
      </c>
      <c r="Q171" s="187" t="s">
        <v>647</v>
      </c>
    </row>
    <row r="172" spans="2:17" ht="12" hidden="1" customHeight="1" x14ac:dyDescent="0.25">
      <c r="B172" s="196" t="s">
        <v>199</v>
      </c>
      <c r="C172" s="197" t="s">
        <v>359</v>
      </c>
      <c r="D172" s="198">
        <v>158465.1</v>
      </c>
      <c r="E172" s="188">
        <f t="shared" si="4"/>
        <v>179869.58002270147</v>
      </c>
      <c r="F172" s="198">
        <v>158465.1</v>
      </c>
      <c r="G172" s="199">
        <f t="shared" si="5"/>
        <v>179869.58002270147</v>
      </c>
      <c r="H172" s="200" t="s">
        <v>493</v>
      </c>
      <c r="I172" s="198" t="s">
        <v>496</v>
      </c>
      <c r="J172" s="191" t="s">
        <v>78</v>
      </c>
      <c r="K172" s="201" t="s">
        <v>503</v>
      </c>
      <c r="L172" s="202" t="s">
        <v>512</v>
      </c>
      <c r="M172" s="201" t="s">
        <v>517</v>
      </c>
      <c r="N172" s="203">
        <v>11420</v>
      </c>
      <c r="O172" s="202" t="s">
        <v>554</v>
      </c>
      <c r="P172" s="1" t="s">
        <v>555</v>
      </c>
      <c r="Q172" s="204" t="s">
        <v>652</v>
      </c>
    </row>
    <row r="173" spans="2:17" ht="12" hidden="1" customHeight="1" x14ac:dyDescent="0.25">
      <c r="B173" s="196" t="s">
        <v>199</v>
      </c>
      <c r="C173" s="197" t="s">
        <v>367</v>
      </c>
      <c r="D173" s="198">
        <v>104405.326</v>
      </c>
      <c r="E173" s="188">
        <f t="shared" si="4"/>
        <v>118507.74801362089</v>
      </c>
      <c r="F173" s="198">
        <v>104405.326</v>
      </c>
      <c r="G173" s="199">
        <f t="shared" si="5"/>
        <v>118507.74801362089</v>
      </c>
      <c r="H173" s="200" t="s">
        <v>493</v>
      </c>
      <c r="I173" s="198" t="s">
        <v>496</v>
      </c>
      <c r="J173" s="191" t="s">
        <v>78</v>
      </c>
      <c r="K173" s="201" t="s">
        <v>503</v>
      </c>
      <c r="L173" s="202" t="s">
        <v>512</v>
      </c>
      <c r="M173" s="201" t="s">
        <v>517</v>
      </c>
      <c r="N173" s="203">
        <v>11320</v>
      </c>
      <c r="O173" s="202" t="s">
        <v>554</v>
      </c>
      <c r="P173" s="1" t="s">
        <v>555</v>
      </c>
      <c r="Q173" s="204" t="s">
        <v>659</v>
      </c>
    </row>
    <row r="174" spans="2:17" ht="12" hidden="1" customHeight="1" x14ac:dyDescent="0.25">
      <c r="B174" s="196" t="s">
        <v>199</v>
      </c>
      <c r="C174" s="197" t="s">
        <v>371</v>
      </c>
      <c r="D174" s="198">
        <v>9873.2410000000018</v>
      </c>
      <c r="E174" s="188">
        <f t="shared" si="4"/>
        <v>11206.856980703747</v>
      </c>
      <c r="F174" s="198">
        <v>9873.2410000000018</v>
      </c>
      <c r="G174" s="199">
        <f t="shared" si="5"/>
        <v>11206.856980703747</v>
      </c>
      <c r="H174" s="200" t="s">
        <v>493</v>
      </c>
      <c r="I174" s="198" t="s">
        <v>496</v>
      </c>
      <c r="J174" s="202" t="s">
        <v>78</v>
      </c>
      <c r="K174" s="201" t="s">
        <v>503</v>
      </c>
      <c r="L174" s="193" t="s">
        <v>510</v>
      </c>
      <c r="M174" s="201" t="s">
        <v>528</v>
      </c>
      <c r="N174" s="203">
        <v>15112</v>
      </c>
      <c r="O174" s="202" t="s">
        <v>554</v>
      </c>
      <c r="P174" s="1" t="s">
        <v>555</v>
      </c>
      <c r="Q174" s="204" t="s">
        <v>661</v>
      </c>
    </row>
    <row r="175" spans="2:17" ht="12" hidden="1" customHeight="1" x14ac:dyDescent="0.25">
      <c r="B175" s="185" t="s">
        <v>221</v>
      </c>
      <c r="C175" s="186" t="s">
        <v>391</v>
      </c>
      <c r="D175" s="191">
        <v>79952</v>
      </c>
      <c r="E175" s="188">
        <f t="shared" si="4"/>
        <v>90751.418842224739</v>
      </c>
      <c r="F175" s="191">
        <v>79952</v>
      </c>
      <c r="G175" s="199">
        <f t="shared" si="5"/>
        <v>90751.418842224739</v>
      </c>
      <c r="H175" s="200" t="s">
        <v>493</v>
      </c>
      <c r="I175" s="187" t="s">
        <v>494</v>
      </c>
      <c r="J175" s="191" t="s">
        <v>78</v>
      </c>
      <c r="K175" s="210" t="s">
        <v>508</v>
      </c>
      <c r="L175" s="193" t="s">
        <v>512</v>
      </c>
      <c r="M175" s="192" t="s">
        <v>534</v>
      </c>
      <c r="N175" s="211">
        <v>31220</v>
      </c>
      <c r="O175" s="202" t="s">
        <v>554</v>
      </c>
      <c r="P175" s="1" t="s">
        <v>555</v>
      </c>
      <c r="Q175" s="187" t="s">
        <v>667</v>
      </c>
    </row>
    <row r="176" spans="2:17" ht="12" hidden="1" customHeight="1" x14ac:dyDescent="0.25">
      <c r="B176" s="196" t="s">
        <v>209</v>
      </c>
      <c r="C176" s="197" t="s">
        <v>353</v>
      </c>
      <c r="D176" s="198">
        <v>79951.737999999998</v>
      </c>
      <c r="E176" s="188">
        <f t="shared" si="4"/>
        <v>90751.12145289444</v>
      </c>
      <c r="F176" s="198">
        <v>79951.737999999998</v>
      </c>
      <c r="G176" s="199">
        <f t="shared" si="5"/>
        <v>90751.12145289444</v>
      </c>
      <c r="H176" s="200" t="s">
        <v>493</v>
      </c>
      <c r="I176" s="198" t="s">
        <v>496</v>
      </c>
      <c r="J176" s="202" t="s">
        <v>78</v>
      </c>
      <c r="K176" s="201" t="s">
        <v>503</v>
      </c>
      <c r="L176" s="193" t="s">
        <v>510</v>
      </c>
      <c r="M176" s="201" t="s">
        <v>516</v>
      </c>
      <c r="N176" s="203">
        <v>31194</v>
      </c>
      <c r="O176" s="202" t="s">
        <v>554</v>
      </c>
      <c r="P176" s="1" t="s">
        <v>555</v>
      </c>
      <c r="Q176" s="204" t="s">
        <v>644</v>
      </c>
    </row>
    <row r="177" spans="2:17" ht="12" customHeight="1" x14ac:dyDescent="0.25">
      <c r="B177" s="207" t="s">
        <v>192</v>
      </c>
      <c r="C177" s="208" t="s">
        <v>285</v>
      </c>
      <c r="D177" s="209">
        <v>116448.4</v>
      </c>
      <c r="E177" s="188">
        <f t="shared" si="4"/>
        <v>132177.52553916004</v>
      </c>
      <c r="F177" s="209">
        <v>116448.4</v>
      </c>
      <c r="G177" s="199">
        <f t="shared" si="5"/>
        <v>132177.52553916004</v>
      </c>
      <c r="H177" s="200" t="s">
        <v>493</v>
      </c>
      <c r="I177" s="209" t="s">
        <v>496</v>
      </c>
      <c r="J177" s="193" t="s">
        <v>80</v>
      </c>
      <c r="K177" s="210" t="s">
        <v>503</v>
      </c>
      <c r="L177" s="202" t="s">
        <v>511</v>
      </c>
      <c r="M177" s="210" t="s">
        <v>525</v>
      </c>
      <c r="N177" s="211">
        <v>14050</v>
      </c>
      <c r="O177" s="202" t="s">
        <v>554</v>
      </c>
      <c r="P177" s="1" t="s">
        <v>554</v>
      </c>
      <c r="Q177" s="209" t="s">
        <v>582</v>
      </c>
    </row>
    <row r="178" spans="2:17" ht="12" hidden="1" customHeight="1" x14ac:dyDescent="0.25">
      <c r="B178" s="185" t="s">
        <v>192</v>
      </c>
      <c r="C178" s="186" t="s">
        <v>304</v>
      </c>
      <c r="D178" s="187">
        <v>4096.62</v>
      </c>
      <c r="E178" s="188">
        <f t="shared" si="4"/>
        <v>4649.9659477866062</v>
      </c>
      <c r="F178" s="187">
        <v>4096.62</v>
      </c>
      <c r="G178" s="199">
        <f t="shared" si="5"/>
        <v>4649.9659477866062</v>
      </c>
      <c r="H178" s="200" t="s">
        <v>493</v>
      </c>
      <c r="I178" s="187" t="s">
        <v>496</v>
      </c>
      <c r="J178" s="191" t="s">
        <v>78</v>
      </c>
      <c r="K178" s="192" t="s">
        <v>503</v>
      </c>
      <c r="L178" s="193" t="s">
        <v>510</v>
      </c>
      <c r="M178" s="192" t="s">
        <v>516</v>
      </c>
      <c r="N178" s="194">
        <v>31220</v>
      </c>
      <c r="O178" s="202" t="s">
        <v>554</v>
      </c>
      <c r="P178" s="1" t="s">
        <v>555</v>
      </c>
      <c r="Q178" s="209" t="s">
        <v>598</v>
      </c>
    </row>
    <row r="179" spans="2:17" ht="12" hidden="1" customHeight="1" x14ac:dyDescent="0.25">
      <c r="B179" s="196" t="s">
        <v>192</v>
      </c>
      <c r="C179" s="197" t="s">
        <v>311</v>
      </c>
      <c r="D179" s="198">
        <v>42303.471999999994</v>
      </c>
      <c r="E179" s="188">
        <f t="shared" si="4"/>
        <v>48017.56186152099</v>
      </c>
      <c r="F179" s="198">
        <v>42303.471999999994</v>
      </c>
      <c r="G179" s="199">
        <f t="shared" si="5"/>
        <v>48017.56186152099</v>
      </c>
      <c r="H179" s="200" t="s">
        <v>493</v>
      </c>
      <c r="I179" s="198" t="s">
        <v>496</v>
      </c>
      <c r="J179" s="202" t="s">
        <v>78</v>
      </c>
      <c r="K179" s="201" t="s">
        <v>503</v>
      </c>
      <c r="L179" s="193" t="s">
        <v>510</v>
      </c>
      <c r="M179" s="201" t="s">
        <v>516</v>
      </c>
      <c r="N179" s="203">
        <v>31166</v>
      </c>
      <c r="O179" s="202" t="s">
        <v>554</v>
      </c>
      <c r="P179" s="1" t="s">
        <v>555</v>
      </c>
      <c r="Q179" s="204" t="s">
        <v>600</v>
      </c>
    </row>
    <row r="180" spans="2:17" ht="12" hidden="1" customHeight="1" x14ac:dyDescent="0.25">
      <c r="B180" s="196" t="s">
        <v>192</v>
      </c>
      <c r="C180" s="197" t="s">
        <v>298</v>
      </c>
      <c r="D180" s="198">
        <v>34183.634000000005</v>
      </c>
      <c r="E180" s="188">
        <f t="shared" si="4"/>
        <v>38800.946651532358</v>
      </c>
      <c r="F180" s="198">
        <v>34183.634000000005</v>
      </c>
      <c r="G180" s="199">
        <f t="shared" si="5"/>
        <v>38800.946651532358</v>
      </c>
      <c r="H180" s="200" t="s">
        <v>493</v>
      </c>
      <c r="I180" s="198" t="s">
        <v>496</v>
      </c>
      <c r="J180" s="202" t="s">
        <v>78</v>
      </c>
      <c r="K180" s="201" t="s">
        <v>503</v>
      </c>
      <c r="L180" s="193" t="s">
        <v>510</v>
      </c>
      <c r="M180" s="201" t="s">
        <v>516</v>
      </c>
      <c r="N180" s="203">
        <v>31120</v>
      </c>
      <c r="O180" s="202" t="s">
        <v>554</v>
      </c>
      <c r="P180" s="1" t="s">
        <v>555</v>
      </c>
      <c r="Q180" s="204" t="s">
        <v>643</v>
      </c>
    </row>
    <row r="181" spans="2:17" ht="12" hidden="1" customHeight="1" x14ac:dyDescent="0.25">
      <c r="B181" s="196" t="s">
        <v>192</v>
      </c>
      <c r="C181" s="197" t="s">
        <v>359</v>
      </c>
      <c r="D181" s="198">
        <v>332186.25</v>
      </c>
      <c r="E181" s="188">
        <f t="shared" si="4"/>
        <v>377055.90238365496</v>
      </c>
      <c r="F181" s="198">
        <v>332186.25</v>
      </c>
      <c r="G181" s="199">
        <f t="shared" si="5"/>
        <v>377055.90238365496</v>
      </c>
      <c r="H181" s="200" t="s">
        <v>493</v>
      </c>
      <c r="I181" s="198" t="s">
        <v>496</v>
      </c>
      <c r="J181" s="191" t="s">
        <v>78</v>
      </c>
      <c r="K181" s="201" t="s">
        <v>503</v>
      </c>
      <c r="L181" s="202" t="s">
        <v>512</v>
      </c>
      <c r="M181" s="201" t="s">
        <v>517</v>
      </c>
      <c r="N181" s="203">
        <v>11420</v>
      </c>
      <c r="O181" s="202" t="s">
        <v>554</v>
      </c>
      <c r="P181" s="1" t="s">
        <v>555</v>
      </c>
      <c r="Q181" s="204" t="s">
        <v>652</v>
      </c>
    </row>
    <row r="182" spans="2:17" ht="12" hidden="1" customHeight="1" x14ac:dyDescent="0.25">
      <c r="B182" s="185" t="s">
        <v>171</v>
      </c>
      <c r="C182" s="186" t="s">
        <v>231</v>
      </c>
      <c r="D182" s="187">
        <v>28000</v>
      </c>
      <c r="E182" s="188">
        <f t="shared" si="4"/>
        <v>31782.065834279227</v>
      </c>
      <c r="F182" s="187">
        <v>28000</v>
      </c>
      <c r="G182" s="199">
        <f t="shared" si="5"/>
        <v>31782.065834279227</v>
      </c>
      <c r="H182" s="200" t="s">
        <v>493</v>
      </c>
      <c r="I182" s="187" t="s">
        <v>495</v>
      </c>
      <c r="J182" s="191" t="s">
        <v>78</v>
      </c>
      <c r="K182" s="192" t="s">
        <v>503</v>
      </c>
      <c r="L182" s="202" t="s">
        <v>511</v>
      </c>
      <c r="M182" s="192" t="s">
        <v>513</v>
      </c>
      <c r="N182" s="211">
        <v>41010</v>
      </c>
      <c r="O182" s="202" t="s">
        <v>554</v>
      </c>
      <c r="P182" s="1" t="s">
        <v>555</v>
      </c>
      <c r="Q182" s="187" t="s">
        <v>556</v>
      </c>
    </row>
    <row r="183" spans="2:17" ht="12" hidden="1" customHeight="1" x14ac:dyDescent="0.25">
      <c r="B183" s="185" t="s">
        <v>173</v>
      </c>
      <c r="C183" s="186" t="s">
        <v>233</v>
      </c>
      <c r="D183" s="187">
        <v>364000</v>
      </c>
      <c r="E183" s="188">
        <f t="shared" si="4"/>
        <v>413166.85584562994</v>
      </c>
      <c r="F183" s="187">
        <v>364000</v>
      </c>
      <c r="G183" s="199">
        <f t="shared" si="5"/>
        <v>413166.85584562994</v>
      </c>
      <c r="H183" s="200" t="s">
        <v>493</v>
      </c>
      <c r="I183" s="187" t="s">
        <v>496</v>
      </c>
      <c r="J183" s="191" t="s">
        <v>78</v>
      </c>
      <c r="K183" s="192" t="s">
        <v>503</v>
      </c>
      <c r="L183" s="193" t="s">
        <v>510</v>
      </c>
      <c r="M183" s="192" t="s">
        <v>515</v>
      </c>
      <c r="N183" s="194">
        <v>43082</v>
      </c>
      <c r="O183" s="202" t="s">
        <v>554</v>
      </c>
      <c r="P183" s="1" t="s">
        <v>555</v>
      </c>
      <c r="Q183" s="187" t="s">
        <v>558</v>
      </c>
    </row>
    <row r="184" spans="2:17" ht="12" hidden="1" customHeight="1" x14ac:dyDescent="0.25">
      <c r="B184" s="185" t="s">
        <v>173</v>
      </c>
      <c r="C184" s="186" t="s">
        <v>234</v>
      </c>
      <c r="D184" s="187">
        <v>104666.44</v>
      </c>
      <c r="E184" s="188">
        <f t="shared" si="4"/>
        <v>118804.13166855846</v>
      </c>
      <c r="F184" s="187">
        <v>104666.44</v>
      </c>
      <c r="G184" s="199">
        <f t="shared" si="5"/>
        <v>118804.13166855846</v>
      </c>
      <c r="H184" s="200" t="s">
        <v>493</v>
      </c>
      <c r="I184" s="187" t="s">
        <v>496</v>
      </c>
      <c r="J184" s="191" t="s">
        <v>78</v>
      </c>
      <c r="K184" s="192" t="s">
        <v>503</v>
      </c>
      <c r="L184" s="193" t="s">
        <v>510</v>
      </c>
      <c r="M184" s="192" t="s">
        <v>510</v>
      </c>
      <c r="N184" s="194">
        <v>0</v>
      </c>
      <c r="O184" s="202" t="s">
        <v>554</v>
      </c>
      <c r="P184" s="1" t="s">
        <v>555</v>
      </c>
      <c r="Q184" s="187" t="s">
        <v>559</v>
      </c>
    </row>
    <row r="185" spans="2:17" ht="12" hidden="1" customHeight="1" x14ac:dyDescent="0.25">
      <c r="B185" s="185" t="s">
        <v>173</v>
      </c>
      <c r="C185" s="186" t="s">
        <v>290</v>
      </c>
      <c r="D185" s="187">
        <v>70000</v>
      </c>
      <c r="E185" s="188">
        <f t="shared" si="4"/>
        <v>79455.164585698076</v>
      </c>
      <c r="F185" s="187">
        <v>70000</v>
      </c>
      <c r="G185" s="199">
        <f t="shared" si="5"/>
        <v>79455.164585698076</v>
      </c>
      <c r="H185" s="200" t="s">
        <v>493</v>
      </c>
      <c r="I185" s="187" t="s">
        <v>496</v>
      </c>
      <c r="J185" s="191" t="s">
        <v>78</v>
      </c>
      <c r="K185" s="192" t="s">
        <v>503</v>
      </c>
      <c r="L185" s="193" t="s">
        <v>510</v>
      </c>
      <c r="M185" s="192" t="s">
        <v>516</v>
      </c>
      <c r="N185" s="194">
        <v>31191</v>
      </c>
      <c r="O185" s="202" t="s">
        <v>554</v>
      </c>
      <c r="P185" s="1" t="s">
        <v>555</v>
      </c>
      <c r="Q185" s="187" t="s">
        <v>588</v>
      </c>
    </row>
    <row r="186" spans="2:17" ht="12" hidden="1" customHeight="1" x14ac:dyDescent="0.25">
      <c r="B186" s="185" t="s">
        <v>173</v>
      </c>
      <c r="C186" s="186" t="s">
        <v>291</v>
      </c>
      <c r="D186" s="187">
        <v>36000</v>
      </c>
      <c r="E186" s="188">
        <f t="shared" si="4"/>
        <v>40862.656072644721</v>
      </c>
      <c r="F186" s="187">
        <v>36000</v>
      </c>
      <c r="G186" s="199">
        <f t="shared" si="5"/>
        <v>40862.656072644721</v>
      </c>
      <c r="H186" s="200" t="s">
        <v>493</v>
      </c>
      <c r="I186" s="187" t="s">
        <v>496</v>
      </c>
      <c r="J186" s="191" t="s">
        <v>78</v>
      </c>
      <c r="K186" s="192" t="s">
        <v>503</v>
      </c>
      <c r="L186" s="193" t="s">
        <v>510</v>
      </c>
      <c r="M186" s="192" t="s">
        <v>515</v>
      </c>
      <c r="N186" s="194">
        <v>43082</v>
      </c>
      <c r="O186" s="202" t="s">
        <v>554</v>
      </c>
      <c r="P186" s="1" t="s">
        <v>555</v>
      </c>
      <c r="Q186" s="187" t="s">
        <v>589</v>
      </c>
    </row>
    <row r="187" spans="2:17" ht="12" hidden="1" customHeight="1" x14ac:dyDescent="0.25">
      <c r="B187" s="185" t="s">
        <v>173</v>
      </c>
      <c r="C187" s="186" t="s">
        <v>292</v>
      </c>
      <c r="D187" s="187">
        <v>125000</v>
      </c>
      <c r="E187" s="188">
        <f t="shared" si="4"/>
        <v>141884.22247446084</v>
      </c>
      <c r="F187" s="187">
        <v>125000</v>
      </c>
      <c r="G187" s="199">
        <f t="shared" si="5"/>
        <v>141884.22247446084</v>
      </c>
      <c r="H187" s="200" t="s">
        <v>493</v>
      </c>
      <c r="I187" s="187" t="s">
        <v>496</v>
      </c>
      <c r="J187" s="191" t="s">
        <v>78</v>
      </c>
      <c r="K187" s="192" t="s">
        <v>503</v>
      </c>
      <c r="L187" s="193" t="s">
        <v>512</v>
      </c>
      <c r="M187" s="192" t="s">
        <v>526</v>
      </c>
      <c r="N187" s="194">
        <v>72050</v>
      </c>
      <c r="O187" s="202" t="s">
        <v>554</v>
      </c>
      <c r="P187" s="1" t="s">
        <v>555</v>
      </c>
      <c r="Q187" s="187" t="s">
        <v>590</v>
      </c>
    </row>
    <row r="188" spans="2:17" ht="12" hidden="1" customHeight="1" x14ac:dyDescent="0.25">
      <c r="B188" s="185" t="s">
        <v>173</v>
      </c>
      <c r="C188" s="186" t="s">
        <v>293</v>
      </c>
      <c r="D188" s="187">
        <v>45000</v>
      </c>
      <c r="E188" s="188">
        <f t="shared" si="4"/>
        <v>51078.320090805901</v>
      </c>
      <c r="F188" s="187">
        <v>45000</v>
      </c>
      <c r="G188" s="199">
        <f t="shared" si="5"/>
        <v>51078.320090805901</v>
      </c>
      <c r="H188" s="200" t="s">
        <v>493</v>
      </c>
      <c r="I188" s="187" t="s">
        <v>496</v>
      </c>
      <c r="J188" s="191" t="s">
        <v>78</v>
      </c>
      <c r="K188" s="192" t="s">
        <v>503</v>
      </c>
      <c r="L188" s="193" t="s">
        <v>510</v>
      </c>
      <c r="M188" s="192" t="s">
        <v>516</v>
      </c>
      <c r="N188" s="194">
        <v>31193</v>
      </c>
      <c r="O188" s="202" t="s">
        <v>554</v>
      </c>
      <c r="P188" s="1" t="s">
        <v>555</v>
      </c>
      <c r="Q188" s="187" t="s">
        <v>591</v>
      </c>
    </row>
    <row r="189" spans="2:17" ht="12" hidden="1" customHeight="1" x14ac:dyDescent="0.25">
      <c r="B189" s="185" t="s">
        <v>195</v>
      </c>
      <c r="C189" s="186" t="s">
        <v>294</v>
      </c>
      <c r="D189" s="187">
        <v>500000</v>
      </c>
      <c r="E189" s="188">
        <f t="shared" si="4"/>
        <v>567536.88989784336</v>
      </c>
      <c r="F189" s="187">
        <v>500000</v>
      </c>
      <c r="G189" s="199">
        <f t="shared" si="5"/>
        <v>567536.88989784336</v>
      </c>
      <c r="H189" s="200" t="s">
        <v>493</v>
      </c>
      <c r="I189" s="187" t="s">
        <v>496</v>
      </c>
      <c r="J189" s="191" t="s">
        <v>78</v>
      </c>
      <c r="K189" s="192" t="s">
        <v>503</v>
      </c>
      <c r="L189" s="193" t="s">
        <v>510</v>
      </c>
      <c r="M189" s="192" t="s">
        <v>527</v>
      </c>
      <c r="N189" s="194">
        <v>25030</v>
      </c>
      <c r="O189" s="202" t="s">
        <v>554</v>
      </c>
      <c r="P189" s="1" t="s">
        <v>555</v>
      </c>
      <c r="Q189" s="187" t="s">
        <v>592</v>
      </c>
    </row>
    <row r="190" spans="2:17" ht="12" hidden="1" customHeight="1" x14ac:dyDescent="0.25">
      <c r="B190" s="196" t="s">
        <v>173</v>
      </c>
      <c r="C190" s="197" t="s">
        <v>322</v>
      </c>
      <c r="D190" s="198">
        <v>13971.928500000002</v>
      </c>
      <c r="E190" s="188">
        <f t="shared" si="4"/>
        <v>15859.169693530081</v>
      </c>
      <c r="F190" s="198">
        <v>13971.928500000002</v>
      </c>
      <c r="G190" s="199">
        <f t="shared" si="5"/>
        <v>15859.169693530081</v>
      </c>
      <c r="H190" s="200" t="s">
        <v>493</v>
      </c>
      <c r="I190" s="198" t="s">
        <v>496</v>
      </c>
      <c r="J190" s="191" t="s">
        <v>78</v>
      </c>
      <c r="K190" s="201" t="s">
        <v>503</v>
      </c>
      <c r="L190" s="202" t="s">
        <v>512</v>
      </c>
      <c r="M190" s="201" t="s">
        <v>516</v>
      </c>
      <c r="N190" s="203">
        <v>31163</v>
      </c>
      <c r="O190" s="202" t="s">
        <v>554</v>
      </c>
      <c r="P190" s="1" t="s">
        <v>555</v>
      </c>
      <c r="Q190" s="204" t="s">
        <v>615</v>
      </c>
    </row>
    <row r="191" spans="2:17" ht="12" hidden="1" customHeight="1" x14ac:dyDescent="0.25">
      <c r="B191" s="196" t="s">
        <v>173</v>
      </c>
      <c r="C191" s="197" t="s">
        <v>330</v>
      </c>
      <c r="D191" s="198">
        <v>29413.660999999996</v>
      </c>
      <c r="E191" s="188">
        <f t="shared" si="4"/>
        <v>33386.675368898977</v>
      </c>
      <c r="F191" s="198">
        <v>29413.660999999996</v>
      </c>
      <c r="G191" s="199">
        <f t="shared" si="5"/>
        <v>33386.675368898977</v>
      </c>
      <c r="H191" s="200" t="s">
        <v>493</v>
      </c>
      <c r="I191" s="198" t="s">
        <v>496</v>
      </c>
      <c r="J191" s="202" t="s">
        <v>78</v>
      </c>
      <c r="K191" s="201" t="s">
        <v>503</v>
      </c>
      <c r="L191" s="193" t="s">
        <v>510</v>
      </c>
      <c r="M191" s="201" t="s">
        <v>531</v>
      </c>
      <c r="N191" s="203">
        <v>33110</v>
      </c>
      <c r="O191" s="202" t="s">
        <v>554</v>
      </c>
      <c r="P191" s="1" t="s">
        <v>555</v>
      </c>
      <c r="Q191" s="204" t="s">
        <v>620</v>
      </c>
    </row>
    <row r="192" spans="2:17" ht="12" hidden="1" customHeight="1" x14ac:dyDescent="0.25">
      <c r="B192" s="196" t="s">
        <v>173</v>
      </c>
      <c r="C192" s="197" t="s">
        <v>330</v>
      </c>
      <c r="D192" s="198">
        <v>15041.067999999997</v>
      </c>
      <c r="E192" s="188">
        <f t="shared" si="4"/>
        <v>17072.721906923947</v>
      </c>
      <c r="F192" s="198">
        <v>15041.067999999997</v>
      </c>
      <c r="G192" s="199">
        <f t="shared" si="5"/>
        <v>17072.721906923947</v>
      </c>
      <c r="H192" s="200" t="s">
        <v>493</v>
      </c>
      <c r="I192" s="198" t="s">
        <v>496</v>
      </c>
      <c r="J192" s="202" t="s">
        <v>78</v>
      </c>
      <c r="K192" s="201" t="s">
        <v>503</v>
      </c>
      <c r="L192" s="202" t="s">
        <v>511</v>
      </c>
      <c r="M192" s="201" t="s">
        <v>531</v>
      </c>
      <c r="N192" s="203">
        <v>33110</v>
      </c>
      <c r="O192" s="202" t="s">
        <v>554</v>
      </c>
      <c r="P192" s="1" t="s">
        <v>555</v>
      </c>
      <c r="Q192" s="204" t="s">
        <v>620</v>
      </c>
    </row>
    <row r="193" spans="2:17" ht="12" hidden="1" customHeight="1" x14ac:dyDescent="0.25">
      <c r="B193" s="196" t="s">
        <v>173</v>
      </c>
      <c r="C193" s="197" t="s">
        <v>344</v>
      </c>
      <c r="D193" s="198">
        <v>5406.875</v>
      </c>
      <c r="E193" s="188">
        <f t="shared" si="4"/>
        <v>6137.2020431328037</v>
      </c>
      <c r="F193" s="198">
        <v>5406.875</v>
      </c>
      <c r="G193" s="199">
        <f t="shared" si="5"/>
        <v>6137.2020431328037</v>
      </c>
      <c r="H193" s="200" t="s">
        <v>493</v>
      </c>
      <c r="I193" s="198" t="s">
        <v>496</v>
      </c>
      <c r="J193" s="191" t="s">
        <v>78</v>
      </c>
      <c r="K193" s="201" t="s">
        <v>503</v>
      </c>
      <c r="L193" s="202" t="s">
        <v>512</v>
      </c>
      <c r="M193" s="201" t="s">
        <v>526</v>
      </c>
      <c r="N193" s="203">
        <v>72050</v>
      </c>
      <c r="O193" s="202" t="s">
        <v>554</v>
      </c>
      <c r="P193" s="1" t="s">
        <v>555</v>
      </c>
      <c r="Q193" s="204" t="s">
        <v>633</v>
      </c>
    </row>
    <row r="194" spans="2:17" ht="12" hidden="1" customHeight="1" x14ac:dyDescent="0.25">
      <c r="B194" s="196" t="s">
        <v>173</v>
      </c>
      <c r="C194" s="197" t="s">
        <v>344</v>
      </c>
      <c r="D194" s="198">
        <v>4218.125</v>
      </c>
      <c r="E194" s="188">
        <f t="shared" si="4"/>
        <v>4787.8830874006808</v>
      </c>
      <c r="F194" s="198">
        <v>4218.125</v>
      </c>
      <c r="G194" s="199">
        <f t="shared" si="5"/>
        <v>4787.8830874006808</v>
      </c>
      <c r="H194" s="200" t="s">
        <v>493</v>
      </c>
      <c r="I194" s="198" t="s">
        <v>496</v>
      </c>
      <c r="J194" s="191" t="s">
        <v>78</v>
      </c>
      <c r="K194" s="201" t="s">
        <v>503</v>
      </c>
      <c r="L194" s="202" t="s">
        <v>512</v>
      </c>
      <c r="M194" s="201" t="s">
        <v>526</v>
      </c>
      <c r="N194" s="203">
        <v>72050</v>
      </c>
      <c r="O194" s="202" t="s">
        <v>554</v>
      </c>
      <c r="P194" s="1" t="s">
        <v>555</v>
      </c>
      <c r="Q194" s="204" t="s">
        <v>633</v>
      </c>
    </row>
    <row r="195" spans="2:17" ht="12" hidden="1" customHeight="1" x14ac:dyDescent="0.25">
      <c r="B195" s="185" t="s">
        <v>173</v>
      </c>
      <c r="C195" s="186" t="s">
        <v>356</v>
      </c>
      <c r="D195" s="187">
        <v>2974.9810000000002</v>
      </c>
      <c r="E195" s="188">
        <f t="shared" si="4"/>
        <v>3376.8229284903523</v>
      </c>
      <c r="F195" s="187">
        <v>2974.9810000000002</v>
      </c>
      <c r="G195" s="199">
        <f t="shared" si="5"/>
        <v>3376.8229284903523</v>
      </c>
      <c r="H195" s="200" t="s">
        <v>493</v>
      </c>
      <c r="I195" s="187" t="s">
        <v>496</v>
      </c>
      <c r="J195" s="191" t="s">
        <v>78</v>
      </c>
      <c r="K195" s="192" t="s">
        <v>503</v>
      </c>
      <c r="L195" s="202" t="s">
        <v>511</v>
      </c>
      <c r="M195" s="192" t="s">
        <v>527</v>
      </c>
      <c r="N195" s="194">
        <v>25010</v>
      </c>
      <c r="O195" s="202" t="s">
        <v>554</v>
      </c>
      <c r="P195" s="1" t="s">
        <v>555</v>
      </c>
      <c r="Q195" s="187" t="s">
        <v>649</v>
      </c>
    </row>
    <row r="196" spans="2:17" ht="12" hidden="1" customHeight="1" x14ac:dyDescent="0.25">
      <c r="B196" s="185" t="s">
        <v>173</v>
      </c>
      <c r="C196" s="186" t="s">
        <v>357</v>
      </c>
      <c r="D196" s="187">
        <v>4875</v>
      </c>
      <c r="E196" s="188">
        <f t="shared" si="4"/>
        <v>5533.4846765039729</v>
      </c>
      <c r="F196" s="187">
        <v>4875</v>
      </c>
      <c r="G196" s="199">
        <f t="shared" si="5"/>
        <v>5533.4846765039729</v>
      </c>
      <c r="H196" s="200" t="s">
        <v>493</v>
      </c>
      <c r="I196" s="187" t="s">
        <v>496</v>
      </c>
      <c r="J196" s="191" t="s">
        <v>78</v>
      </c>
      <c r="K196" s="192" t="s">
        <v>503</v>
      </c>
      <c r="L196" s="202" t="s">
        <v>511</v>
      </c>
      <c r="M196" s="192" t="s">
        <v>521</v>
      </c>
      <c r="N196" s="194">
        <v>25040</v>
      </c>
      <c r="O196" s="202" t="s">
        <v>554</v>
      </c>
      <c r="P196" s="1" t="s">
        <v>555</v>
      </c>
      <c r="Q196" s="187" t="s">
        <v>649</v>
      </c>
    </row>
    <row r="197" spans="2:17" ht="12" hidden="1" customHeight="1" x14ac:dyDescent="0.25">
      <c r="B197" s="196" t="s">
        <v>173</v>
      </c>
      <c r="C197" s="197" t="s">
        <v>358</v>
      </c>
      <c r="D197" s="198">
        <v>4674.393</v>
      </c>
      <c r="E197" s="188">
        <f t="shared" si="4"/>
        <v>5305.7809307604994</v>
      </c>
      <c r="F197" s="198">
        <v>4674.393</v>
      </c>
      <c r="G197" s="199">
        <f t="shared" si="5"/>
        <v>5305.7809307604994</v>
      </c>
      <c r="H197" s="200" t="s">
        <v>493</v>
      </c>
      <c r="I197" s="198" t="s">
        <v>496</v>
      </c>
      <c r="J197" s="202" t="s">
        <v>78</v>
      </c>
      <c r="K197" s="201" t="s">
        <v>503</v>
      </c>
      <c r="L197" s="193" t="s">
        <v>510</v>
      </c>
      <c r="M197" s="201" t="s">
        <v>516</v>
      </c>
      <c r="N197" s="203">
        <v>31191</v>
      </c>
      <c r="O197" s="202" t="s">
        <v>554</v>
      </c>
      <c r="P197" s="1" t="s">
        <v>555</v>
      </c>
      <c r="Q197" s="204" t="s">
        <v>650</v>
      </c>
    </row>
    <row r="198" spans="2:17" ht="12" hidden="1" customHeight="1" x14ac:dyDescent="0.25">
      <c r="B198" s="196" t="s">
        <v>173</v>
      </c>
      <c r="C198" s="197" t="s">
        <v>359</v>
      </c>
      <c r="D198" s="198">
        <v>1153880.3999999999</v>
      </c>
      <c r="E198" s="188">
        <f t="shared" ref="E198:E261" si="6">D198/0.881</f>
        <v>1309739.3870601589</v>
      </c>
      <c r="F198" s="198">
        <v>1153880.3999999999</v>
      </c>
      <c r="G198" s="199">
        <f t="shared" ref="G198:G261" si="7">F198/0.881</f>
        <v>1309739.3870601589</v>
      </c>
      <c r="H198" s="200" t="s">
        <v>493</v>
      </c>
      <c r="I198" s="198" t="s">
        <v>496</v>
      </c>
      <c r="J198" s="202" t="s">
        <v>78</v>
      </c>
      <c r="K198" s="201" t="s">
        <v>503</v>
      </c>
      <c r="L198" s="193" t="s">
        <v>510</v>
      </c>
      <c r="M198" s="201" t="s">
        <v>515</v>
      </c>
      <c r="N198" s="203">
        <v>43082</v>
      </c>
      <c r="O198" s="202" t="s">
        <v>554</v>
      </c>
      <c r="P198" s="1" t="s">
        <v>555</v>
      </c>
      <c r="Q198" s="204" t="s">
        <v>651</v>
      </c>
    </row>
    <row r="199" spans="2:17" ht="12" hidden="1" customHeight="1" x14ac:dyDescent="0.25">
      <c r="B199" s="196" t="s">
        <v>173</v>
      </c>
      <c r="C199" s="197" t="s">
        <v>362</v>
      </c>
      <c r="D199" s="198">
        <v>850000</v>
      </c>
      <c r="E199" s="188">
        <f t="shared" si="6"/>
        <v>964812.71282633371</v>
      </c>
      <c r="F199" s="198">
        <v>850000</v>
      </c>
      <c r="G199" s="199">
        <f t="shared" si="7"/>
        <v>964812.71282633371</v>
      </c>
      <c r="H199" s="200" t="s">
        <v>493</v>
      </c>
      <c r="I199" s="198" t="s">
        <v>496</v>
      </c>
      <c r="J199" s="191" t="s">
        <v>78</v>
      </c>
      <c r="K199" s="201" t="s">
        <v>503</v>
      </c>
      <c r="L199" s="202" t="s">
        <v>512</v>
      </c>
      <c r="M199" s="201" t="s">
        <v>526</v>
      </c>
      <c r="N199" s="203">
        <v>72050</v>
      </c>
      <c r="O199" s="202" t="s">
        <v>554</v>
      </c>
      <c r="P199" s="1" t="s">
        <v>555</v>
      </c>
      <c r="Q199" s="204" t="s">
        <v>654</v>
      </c>
    </row>
    <row r="200" spans="2:17" ht="12" hidden="1" customHeight="1" x14ac:dyDescent="0.25">
      <c r="B200" s="196" t="s">
        <v>173</v>
      </c>
      <c r="C200" s="197" t="s">
        <v>376</v>
      </c>
      <c r="D200" s="198">
        <v>150000</v>
      </c>
      <c r="E200" s="188">
        <f t="shared" si="6"/>
        <v>170261.06696935301</v>
      </c>
      <c r="F200" s="198">
        <v>150000</v>
      </c>
      <c r="G200" s="199">
        <f t="shared" si="7"/>
        <v>170261.06696935301</v>
      </c>
      <c r="H200" s="200" t="s">
        <v>493</v>
      </c>
      <c r="I200" s="198" t="s">
        <v>496</v>
      </c>
      <c r="J200" s="191" t="s">
        <v>78</v>
      </c>
      <c r="K200" s="201" t="s">
        <v>503</v>
      </c>
      <c r="L200" s="202" t="s">
        <v>512</v>
      </c>
      <c r="M200" s="201" t="s">
        <v>526</v>
      </c>
      <c r="N200" s="203">
        <v>72050</v>
      </c>
      <c r="O200" s="202" t="s">
        <v>554</v>
      </c>
      <c r="P200" s="1" t="s">
        <v>555</v>
      </c>
      <c r="Q200" s="204" t="s">
        <v>662</v>
      </c>
    </row>
    <row r="201" spans="2:17" ht="12" hidden="1" customHeight="1" x14ac:dyDescent="0.25">
      <c r="B201" s="196" t="s">
        <v>173</v>
      </c>
      <c r="C201" s="197" t="s">
        <v>377</v>
      </c>
      <c r="D201" s="198">
        <v>250000</v>
      </c>
      <c r="E201" s="188">
        <f t="shared" si="6"/>
        <v>283768.44494892168</v>
      </c>
      <c r="F201" s="198">
        <v>250000</v>
      </c>
      <c r="G201" s="199">
        <f t="shared" si="7"/>
        <v>283768.44494892168</v>
      </c>
      <c r="H201" s="200" t="s">
        <v>493</v>
      </c>
      <c r="I201" s="198" t="s">
        <v>496</v>
      </c>
      <c r="J201" s="191" t="s">
        <v>78</v>
      </c>
      <c r="K201" s="201" t="s">
        <v>503</v>
      </c>
      <c r="L201" s="202" t="s">
        <v>512</v>
      </c>
      <c r="M201" s="201" t="s">
        <v>526</v>
      </c>
      <c r="N201" s="203">
        <v>72050</v>
      </c>
      <c r="O201" s="202" t="s">
        <v>554</v>
      </c>
      <c r="P201" s="1" t="s">
        <v>555</v>
      </c>
      <c r="Q201" s="204" t="s">
        <v>662</v>
      </c>
    </row>
    <row r="202" spans="2:17" ht="12" customHeight="1" x14ac:dyDescent="0.25">
      <c r="B202" s="207" t="s">
        <v>173</v>
      </c>
      <c r="C202" s="208" t="s">
        <v>240</v>
      </c>
      <c r="D202" s="209">
        <v>25000000</v>
      </c>
      <c r="E202" s="188">
        <f t="shared" si="6"/>
        <v>28376844.494892169</v>
      </c>
      <c r="F202" s="209">
        <v>25000000</v>
      </c>
      <c r="G202" s="199">
        <f t="shared" si="7"/>
        <v>28376844.494892169</v>
      </c>
      <c r="H202" s="200" t="s">
        <v>701</v>
      </c>
      <c r="I202" s="209" t="s">
        <v>496</v>
      </c>
      <c r="J202" s="193" t="s">
        <v>78</v>
      </c>
      <c r="K202" s="210" t="s">
        <v>505</v>
      </c>
      <c r="L202" s="202" t="s">
        <v>511</v>
      </c>
      <c r="M202" s="210" t="s">
        <v>518</v>
      </c>
      <c r="N202" s="211" t="s">
        <v>553</v>
      </c>
      <c r="O202" s="202" t="s">
        <v>554</v>
      </c>
      <c r="P202" s="1" t="s">
        <v>554</v>
      </c>
      <c r="Q202" s="209" t="s">
        <v>564</v>
      </c>
    </row>
    <row r="203" spans="2:17" ht="12" hidden="1" customHeight="1" x14ac:dyDescent="0.25">
      <c r="B203" s="207" t="s">
        <v>173</v>
      </c>
      <c r="C203" s="208" t="s">
        <v>434</v>
      </c>
      <c r="D203" s="214">
        <f>8508</f>
        <v>8508</v>
      </c>
      <c r="E203" s="188">
        <f t="shared" si="6"/>
        <v>9657.2077185017024</v>
      </c>
      <c r="F203" s="214">
        <f>E203</f>
        <v>9657.2077185017024</v>
      </c>
      <c r="G203" s="199">
        <f t="shared" si="7"/>
        <v>10961.643267311807</v>
      </c>
      <c r="H203" s="200" t="s">
        <v>493</v>
      </c>
      <c r="I203" s="209" t="s">
        <v>494</v>
      </c>
      <c r="J203" s="193" t="s">
        <v>78</v>
      </c>
      <c r="K203" s="210" t="s">
        <v>503</v>
      </c>
      <c r="L203" s="193" t="s">
        <v>512</v>
      </c>
      <c r="M203" s="210" t="s">
        <v>544</v>
      </c>
      <c r="N203" s="211">
        <v>31130</v>
      </c>
      <c r="O203" s="202" t="s">
        <v>554</v>
      </c>
      <c r="P203" s="1" t="s">
        <v>555</v>
      </c>
      <c r="Q203" s="209" t="s">
        <v>680</v>
      </c>
    </row>
    <row r="204" spans="2:17" ht="12" hidden="1" customHeight="1" x14ac:dyDescent="0.25">
      <c r="B204" s="196" t="s">
        <v>201</v>
      </c>
      <c r="C204" s="197" t="s">
        <v>310</v>
      </c>
      <c r="D204" s="198">
        <v>21291.189499999997</v>
      </c>
      <c r="E204" s="188">
        <f t="shared" si="6"/>
        <v>24167.070942111233</v>
      </c>
      <c r="F204" s="198">
        <v>21291.189499999997</v>
      </c>
      <c r="G204" s="199">
        <f t="shared" si="7"/>
        <v>24167.070942111233</v>
      </c>
      <c r="H204" s="200" t="s">
        <v>493</v>
      </c>
      <c r="I204" s="198" t="s">
        <v>496</v>
      </c>
      <c r="J204" s="191" t="s">
        <v>78</v>
      </c>
      <c r="K204" s="201" t="s">
        <v>503</v>
      </c>
      <c r="L204" s="202" t="s">
        <v>512</v>
      </c>
      <c r="M204" s="201" t="s">
        <v>516</v>
      </c>
      <c r="N204" s="203">
        <v>31194</v>
      </c>
      <c r="O204" s="202" t="s">
        <v>554</v>
      </c>
      <c r="P204" s="1" t="s">
        <v>555</v>
      </c>
      <c r="Q204" s="204" t="s">
        <v>599</v>
      </c>
    </row>
    <row r="205" spans="2:17" ht="12" hidden="1" customHeight="1" x14ac:dyDescent="0.25">
      <c r="B205" s="196" t="s">
        <v>201</v>
      </c>
      <c r="C205" s="197" t="s">
        <v>353</v>
      </c>
      <c r="D205" s="198">
        <v>28739.43</v>
      </c>
      <c r="E205" s="188">
        <f t="shared" si="6"/>
        <v>32621.373439273553</v>
      </c>
      <c r="F205" s="198">
        <v>28739.43</v>
      </c>
      <c r="G205" s="199">
        <f t="shared" si="7"/>
        <v>32621.373439273553</v>
      </c>
      <c r="H205" s="200" t="s">
        <v>493</v>
      </c>
      <c r="I205" s="198" t="s">
        <v>496</v>
      </c>
      <c r="J205" s="202" t="s">
        <v>78</v>
      </c>
      <c r="K205" s="201" t="s">
        <v>503</v>
      </c>
      <c r="L205" s="193" t="s">
        <v>510</v>
      </c>
      <c r="M205" s="201" t="s">
        <v>516</v>
      </c>
      <c r="N205" s="203">
        <v>31194</v>
      </c>
      <c r="O205" s="202" t="s">
        <v>554</v>
      </c>
      <c r="P205" s="1" t="s">
        <v>555</v>
      </c>
      <c r="Q205" s="204" t="s">
        <v>644</v>
      </c>
    </row>
    <row r="206" spans="2:17" ht="12" hidden="1" customHeight="1" x14ac:dyDescent="0.25">
      <c r="B206" s="185" t="s">
        <v>188</v>
      </c>
      <c r="C206" s="186" t="s">
        <v>259</v>
      </c>
      <c r="D206" s="187">
        <v>292191.3</v>
      </c>
      <c r="E206" s="188">
        <f t="shared" si="6"/>
        <v>331658.68331441539</v>
      </c>
      <c r="F206" s="187">
        <v>292191.3</v>
      </c>
      <c r="G206" s="199">
        <f t="shared" si="7"/>
        <v>331658.68331441539</v>
      </c>
      <c r="H206" s="200" t="s">
        <v>493</v>
      </c>
      <c r="I206" s="187" t="s">
        <v>496</v>
      </c>
      <c r="J206" s="191" t="s">
        <v>78</v>
      </c>
      <c r="K206" s="192" t="s">
        <v>503</v>
      </c>
      <c r="L206" s="193" t="s">
        <v>510</v>
      </c>
      <c r="M206" s="192" t="s">
        <v>516</v>
      </c>
      <c r="N206" s="194">
        <v>31191</v>
      </c>
      <c r="O206" s="202" t="s">
        <v>554</v>
      </c>
      <c r="P206" s="1" t="s">
        <v>555</v>
      </c>
      <c r="Q206" s="187" t="s">
        <v>568</v>
      </c>
    </row>
    <row r="207" spans="2:17" ht="12" hidden="1" customHeight="1" x14ac:dyDescent="0.25">
      <c r="B207" s="196" t="s">
        <v>188</v>
      </c>
      <c r="C207" s="197" t="s">
        <v>353</v>
      </c>
      <c r="D207" s="198">
        <v>51259.11</v>
      </c>
      <c r="E207" s="188">
        <f t="shared" si="6"/>
        <v>58182.871736662884</v>
      </c>
      <c r="F207" s="198">
        <v>51259.11</v>
      </c>
      <c r="G207" s="199">
        <f t="shared" si="7"/>
        <v>58182.871736662884</v>
      </c>
      <c r="H207" s="200" t="s">
        <v>493</v>
      </c>
      <c r="I207" s="198" t="s">
        <v>496</v>
      </c>
      <c r="J207" s="202" t="s">
        <v>78</v>
      </c>
      <c r="K207" s="201" t="s">
        <v>503</v>
      </c>
      <c r="L207" s="193" t="s">
        <v>510</v>
      </c>
      <c r="M207" s="201" t="s">
        <v>516</v>
      </c>
      <c r="N207" s="203">
        <v>31194</v>
      </c>
      <c r="O207" s="202" t="s">
        <v>554</v>
      </c>
      <c r="P207" s="1" t="s">
        <v>555</v>
      </c>
      <c r="Q207" s="204" t="s">
        <v>644</v>
      </c>
    </row>
    <row r="208" spans="2:17" ht="12" hidden="1" customHeight="1" x14ac:dyDescent="0.25">
      <c r="B208" s="185" t="s">
        <v>176</v>
      </c>
      <c r="C208" s="186" t="s">
        <v>235</v>
      </c>
      <c r="D208" s="187">
        <v>36739.501500000006</v>
      </c>
      <c r="E208" s="188">
        <f t="shared" si="6"/>
        <v>41702.044835414308</v>
      </c>
      <c r="F208" s="223">
        <v>36739.501500000006</v>
      </c>
      <c r="G208" s="199">
        <f t="shared" si="7"/>
        <v>41702.044835414308</v>
      </c>
      <c r="H208" s="200" t="s">
        <v>493</v>
      </c>
      <c r="I208" s="187" t="s">
        <v>496</v>
      </c>
      <c r="J208" s="191" t="s">
        <v>78</v>
      </c>
      <c r="K208" s="192" t="s">
        <v>503</v>
      </c>
      <c r="L208" s="202" t="s">
        <v>511</v>
      </c>
      <c r="M208" s="192" t="s">
        <v>517</v>
      </c>
      <c r="N208" s="194">
        <v>11330</v>
      </c>
      <c r="O208" s="202" t="s">
        <v>554</v>
      </c>
      <c r="P208" s="1" t="s">
        <v>555</v>
      </c>
      <c r="Q208" s="187" t="s">
        <v>560</v>
      </c>
    </row>
    <row r="209" spans="2:17" ht="12" hidden="1" customHeight="1" x14ac:dyDescent="0.25">
      <c r="B209" s="196" t="s">
        <v>176</v>
      </c>
      <c r="C209" s="197" t="s">
        <v>310</v>
      </c>
      <c r="D209" s="198">
        <v>18087.042000000001</v>
      </c>
      <c r="E209" s="188">
        <f t="shared" si="6"/>
        <v>20530.127128263339</v>
      </c>
      <c r="F209" s="198">
        <v>18087.042000000001</v>
      </c>
      <c r="G209" s="199">
        <f t="shared" si="7"/>
        <v>20530.127128263339</v>
      </c>
      <c r="H209" s="200" t="s">
        <v>493</v>
      </c>
      <c r="I209" s="198" t="s">
        <v>496</v>
      </c>
      <c r="J209" s="191" t="s">
        <v>78</v>
      </c>
      <c r="K209" s="201" t="s">
        <v>503</v>
      </c>
      <c r="L209" s="202" t="s">
        <v>512</v>
      </c>
      <c r="M209" s="201" t="s">
        <v>516</v>
      </c>
      <c r="N209" s="203">
        <v>31194</v>
      </c>
      <c r="O209" s="202" t="s">
        <v>554</v>
      </c>
      <c r="P209" s="1" t="s">
        <v>555</v>
      </c>
      <c r="Q209" s="204" t="s">
        <v>599</v>
      </c>
    </row>
    <row r="210" spans="2:17" ht="12" hidden="1" customHeight="1" x14ac:dyDescent="0.25">
      <c r="B210" s="196" t="s">
        <v>176</v>
      </c>
      <c r="C210" s="197" t="s">
        <v>311</v>
      </c>
      <c r="D210" s="198">
        <v>45093.594000000005</v>
      </c>
      <c r="E210" s="188">
        <f t="shared" si="6"/>
        <v>51184.556186152106</v>
      </c>
      <c r="F210" s="198">
        <v>45093.594000000005</v>
      </c>
      <c r="G210" s="199">
        <f t="shared" si="7"/>
        <v>51184.556186152106</v>
      </c>
      <c r="H210" s="200" t="s">
        <v>493</v>
      </c>
      <c r="I210" s="198" t="s">
        <v>496</v>
      </c>
      <c r="J210" s="202" t="s">
        <v>78</v>
      </c>
      <c r="K210" s="201" t="s">
        <v>503</v>
      </c>
      <c r="L210" s="193" t="s">
        <v>510</v>
      </c>
      <c r="M210" s="201" t="s">
        <v>516</v>
      </c>
      <c r="N210" s="203">
        <v>31166</v>
      </c>
      <c r="O210" s="202" t="s">
        <v>554</v>
      </c>
      <c r="P210" s="1" t="s">
        <v>555</v>
      </c>
      <c r="Q210" s="204" t="s">
        <v>600</v>
      </c>
    </row>
    <row r="211" spans="2:17" ht="12" hidden="1" customHeight="1" x14ac:dyDescent="0.25">
      <c r="B211" s="185" t="s">
        <v>176</v>
      </c>
      <c r="C211" s="186" t="s">
        <v>331</v>
      </c>
      <c r="D211" s="187">
        <v>670297.76</v>
      </c>
      <c r="E211" s="188">
        <f t="shared" si="6"/>
        <v>760837.41203178209</v>
      </c>
      <c r="F211" s="187">
        <v>670297.76</v>
      </c>
      <c r="G211" s="199">
        <f t="shared" si="7"/>
        <v>760837.41203178209</v>
      </c>
      <c r="H211" s="200" t="s">
        <v>493</v>
      </c>
      <c r="I211" s="187" t="s">
        <v>496</v>
      </c>
      <c r="J211" s="191" t="s">
        <v>78</v>
      </c>
      <c r="K211" s="201" t="s">
        <v>503</v>
      </c>
      <c r="L211" s="191" t="s">
        <v>512</v>
      </c>
      <c r="M211" s="201" t="s">
        <v>519</v>
      </c>
      <c r="N211" s="194">
        <v>14030</v>
      </c>
      <c r="O211" s="202" t="s">
        <v>554</v>
      </c>
      <c r="P211" s="1" t="s">
        <v>555</v>
      </c>
      <c r="Q211" s="187" t="s">
        <v>623</v>
      </c>
    </row>
    <row r="212" spans="2:17" ht="12" hidden="1" customHeight="1" x14ac:dyDescent="0.25">
      <c r="B212" s="196" t="s">
        <v>176</v>
      </c>
      <c r="C212" s="197" t="s">
        <v>341</v>
      </c>
      <c r="D212" s="198">
        <v>11325.275999999998</v>
      </c>
      <c r="E212" s="188">
        <f t="shared" si="6"/>
        <v>12855.023836549373</v>
      </c>
      <c r="F212" s="198">
        <v>11325.275999999998</v>
      </c>
      <c r="G212" s="199">
        <f t="shared" si="7"/>
        <v>12855.023836549373</v>
      </c>
      <c r="H212" s="200" t="s">
        <v>493</v>
      </c>
      <c r="I212" s="198" t="s">
        <v>496</v>
      </c>
      <c r="J212" s="191" t="s">
        <v>78</v>
      </c>
      <c r="K212" s="201" t="s">
        <v>503</v>
      </c>
      <c r="L212" s="202" t="s">
        <v>512</v>
      </c>
      <c r="M212" s="201" t="s">
        <v>516</v>
      </c>
      <c r="N212" s="203">
        <v>31194</v>
      </c>
      <c r="O212" s="202" t="s">
        <v>554</v>
      </c>
      <c r="P212" s="1" t="s">
        <v>555</v>
      </c>
      <c r="Q212" s="204" t="s">
        <v>630</v>
      </c>
    </row>
    <row r="213" spans="2:17" ht="12" hidden="1" customHeight="1" x14ac:dyDescent="0.25">
      <c r="B213" s="185" t="s">
        <v>176</v>
      </c>
      <c r="C213" s="186" t="s">
        <v>403</v>
      </c>
      <c r="D213" s="191">
        <v>13040</v>
      </c>
      <c r="E213" s="188">
        <f t="shared" si="6"/>
        <v>14801.362088535754</v>
      </c>
      <c r="F213" s="191">
        <v>13040</v>
      </c>
      <c r="G213" s="199">
        <f t="shared" si="7"/>
        <v>14801.362088535754</v>
      </c>
      <c r="H213" s="200" t="s">
        <v>493</v>
      </c>
      <c r="I213" s="187" t="s">
        <v>494</v>
      </c>
      <c r="J213" s="191" t="s">
        <v>78</v>
      </c>
      <c r="K213" s="210" t="s">
        <v>508</v>
      </c>
      <c r="L213" s="193" t="s">
        <v>512</v>
      </c>
      <c r="M213" s="192" t="s">
        <v>525</v>
      </c>
      <c r="N213" s="211">
        <v>14030</v>
      </c>
      <c r="O213" s="202" t="s">
        <v>554</v>
      </c>
      <c r="P213" s="1" t="s">
        <v>555</v>
      </c>
      <c r="Q213" s="187" t="s">
        <v>668</v>
      </c>
    </row>
    <row r="214" spans="2:17" ht="12" hidden="1" customHeight="1" x14ac:dyDescent="0.25">
      <c r="B214" s="185" t="s">
        <v>176</v>
      </c>
      <c r="C214" s="208" t="s">
        <v>445</v>
      </c>
      <c r="D214" s="214">
        <v>2571</v>
      </c>
      <c r="E214" s="188">
        <f t="shared" si="6"/>
        <v>2918.2746878547105</v>
      </c>
      <c r="F214" s="214">
        <v>2571</v>
      </c>
      <c r="G214" s="199">
        <f t="shared" si="7"/>
        <v>2918.2746878547105</v>
      </c>
      <c r="H214" s="200" t="s">
        <v>493</v>
      </c>
      <c r="I214" s="209" t="s">
        <v>498</v>
      </c>
      <c r="J214" s="193" t="s">
        <v>502</v>
      </c>
      <c r="K214" s="210" t="s">
        <v>508</v>
      </c>
      <c r="L214" s="193" t="s">
        <v>512</v>
      </c>
      <c r="M214" s="210" t="s">
        <v>532</v>
      </c>
      <c r="N214" s="211">
        <v>31120</v>
      </c>
      <c r="O214" s="202" t="s">
        <v>554</v>
      </c>
      <c r="P214" s="1" t="s">
        <v>555</v>
      </c>
      <c r="Q214" s="209" t="s">
        <v>686</v>
      </c>
    </row>
    <row r="215" spans="2:17" ht="12" hidden="1" customHeight="1" x14ac:dyDescent="0.25">
      <c r="B215" s="207" t="s">
        <v>176</v>
      </c>
      <c r="C215" s="208" t="s">
        <v>457</v>
      </c>
      <c r="D215" s="214">
        <v>4005</v>
      </c>
      <c r="E215" s="188">
        <f t="shared" si="6"/>
        <v>4545.9704880817253</v>
      </c>
      <c r="F215" s="214">
        <v>4005</v>
      </c>
      <c r="G215" s="199">
        <f t="shared" si="7"/>
        <v>4545.9704880817253</v>
      </c>
      <c r="H215" s="200" t="s">
        <v>493</v>
      </c>
      <c r="I215" s="209" t="s">
        <v>498</v>
      </c>
      <c r="J215" s="193" t="s">
        <v>78</v>
      </c>
      <c r="K215" s="210" t="s">
        <v>503</v>
      </c>
      <c r="L215" s="193" t="s">
        <v>512</v>
      </c>
      <c r="M215" s="210" t="s">
        <v>532</v>
      </c>
      <c r="N215" s="211">
        <v>31110</v>
      </c>
      <c r="O215" s="202" t="s">
        <v>554</v>
      </c>
      <c r="P215" s="1" t="s">
        <v>555</v>
      </c>
      <c r="Q215" s="218" t="s">
        <v>692</v>
      </c>
    </row>
    <row r="216" spans="2:17" ht="12" customHeight="1" x14ac:dyDescent="0.25">
      <c r="B216" s="207" t="s">
        <v>176</v>
      </c>
      <c r="C216" s="208" t="s">
        <v>455</v>
      </c>
      <c r="D216" s="214">
        <v>14766</v>
      </c>
      <c r="E216" s="188">
        <f t="shared" si="6"/>
        <v>16760.499432463112</v>
      </c>
      <c r="F216" s="214">
        <v>14766</v>
      </c>
      <c r="G216" s="199">
        <f t="shared" si="7"/>
        <v>16760.499432463112</v>
      </c>
      <c r="H216" s="200" t="s">
        <v>493</v>
      </c>
      <c r="I216" s="209" t="s">
        <v>498</v>
      </c>
      <c r="J216" s="193" t="s">
        <v>78</v>
      </c>
      <c r="K216" s="210" t="s">
        <v>503</v>
      </c>
      <c r="L216" s="193" t="s">
        <v>512</v>
      </c>
      <c r="M216" s="210" t="s">
        <v>532</v>
      </c>
      <c r="N216" s="211">
        <v>31194</v>
      </c>
      <c r="O216" s="193" t="s">
        <v>554</v>
      </c>
      <c r="P216" s="1" t="s">
        <v>554</v>
      </c>
      <c r="Q216" s="218" t="s">
        <v>692</v>
      </c>
    </row>
    <row r="217" spans="2:17" ht="12" customHeight="1" x14ac:dyDescent="0.25">
      <c r="B217" s="207" t="s">
        <v>176</v>
      </c>
      <c r="C217" s="208" t="s">
        <v>468</v>
      </c>
      <c r="D217" s="214">
        <v>16200</v>
      </c>
      <c r="E217" s="188">
        <f t="shared" si="6"/>
        <v>18388.195232690126</v>
      </c>
      <c r="F217" s="214">
        <v>16200</v>
      </c>
      <c r="G217" s="199">
        <f t="shared" si="7"/>
        <v>18388.195232690126</v>
      </c>
      <c r="H217" s="200" t="s">
        <v>493</v>
      </c>
      <c r="I217" s="209" t="s">
        <v>494</v>
      </c>
      <c r="J217" s="193" t="s">
        <v>78</v>
      </c>
      <c r="K217" s="210" t="s">
        <v>503</v>
      </c>
      <c r="L217" s="193" t="s">
        <v>512</v>
      </c>
      <c r="M217" s="192" t="s">
        <v>533</v>
      </c>
      <c r="N217" s="211">
        <v>14031</v>
      </c>
      <c r="O217" s="193" t="s">
        <v>554</v>
      </c>
      <c r="P217" s="1" t="s">
        <v>554</v>
      </c>
      <c r="Q217" s="218" t="s">
        <v>692</v>
      </c>
    </row>
    <row r="218" spans="2:17" ht="12" hidden="1" customHeight="1" x14ac:dyDescent="0.25">
      <c r="B218" s="196" t="s">
        <v>207</v>
      </c>
      <c r="C218" s="197" t="s">
        <v>347</v>
      </c>
      <c r="D218" s="198">
        <v>16593.8</v>
      </c>
      <c r="E218" s="188">
        <f t="shared" si="6"/>
        <v>18835.187287173667</v>
      </c>
      <c r="F218" s="198">
        <v>16593.8</v>
      </c>
      <c r="G218" s="199">
        <f t="shared" si="7"/>
        <v>18835.187287173667</v>
      </c>
      <c r="H218" s="200" t="s">
        <v>493</v>
      </c>
      <c r="I218" s="198" t="s">
        <v>496</v>
      </c>
      <c r="J218" s="202" t="s">
        <v>78</v>
      </c>
      <c r="K218" s="201" t="s">
        <v>503</v>
      </c>
      <c r="L218" s="193" t="s">
        <v>510</v>
      </c>
      <c r="M218" s="201" t="s">
        <v>516</v>
      </c>
      <c r="N218" s="203">
        <v>31120</v>
      </c>
      <c r="O218" s="193" t="s">
        <v>554</v>
      </c>
      <c r="P218" s="1" t="s">
        <v>555</v>
      </c>
      <c r="Q218" s="204" t="s">
        <v>636</v>
      </c>
    </row>
    <row r="219" spans="2:17" ht="12" hidden="1" customHeight="1" x14ac:dyDescent="0.25">
      <c r="B219" s="196" t="s">
        <v>207</v>
      </c>
      <c r="C219" s="197" t="s">
        <v>353</v>
      </c>
      <c r="D219" s="198">
        <v>10009.438</v>
      </c>
      <c r="E219" s="188">
        <f t="shared" si="6"/>
        <v>11361.450624290579</v>
      </c>
      <c r="F219" s="198">
        <v>10009.438</v>
      </c>
      <c r="G219" s="199">
        <f t="shared" si="7"/>
        <v>11361.450624290579</v>
      </c>
      <c r="H219" s="200" t="s">
        <v>493</v>
      </c>
      <c r="I219" s="198" t="s">
        <v>496</v>
      </c>
      <c r="J219" s="202" t="s">
        <v>78</v>
      </c>
      <c r="K219" s="201" t="s">
        <v>503</v>
      </c>
      <c r="L219" s="193" t="s">
        <v>510</v>
      </c>
      <c r="M219" s="201" t="s">
        <v>516</v>
      </c>
      <c r="N219" s="203">
        <v>31194</v>
      </c>
      <c r="O219" s="193" t="s">
        <v>554</v>
      </c>
      <c r="P219" s="1" t="s">
        <v>555</v>
      </c>
      <c r="Q219" s="204" t="s">
        <v>644</v>
      </c>
    </row>
    <row r="220" spans="2:17" ht="12" customHeight="1" x14ac:dyDescent="0.25">
      <c r="B220" s="185" t="s">
        <v>179</v>
      </c>
      <c r="C220" s="186" t="s">
        <v>237</v>
      </c>
      <c r="D220" s="187">
        <v>4249532.5515000001</v>
      </c>
      <c r="E220" s="188">
        <f t="shared" si="6"/>
        <v>4823532.9755959138</v>
      </c>
      <c r="F220" s="198">
        <v>307828</v>
      </c>
      <c r="G220" s="199">
        <f t="shared" si="7"/>
        <v>349407.49148694664</v>
      </c>
      <c r="H220" s="200" t="s">
        <v>493</v>
      </c>
      <c r="I220" s="187" t="s">
        <v>496</v>
      </c>
      <c r="J220" s="191" t="s">
        <v>78</v>
      </c>
      <c r="K220" s="192" t="s">
        <v>504</v>
      </c>
      <c r="L220" s="202" t="s">
        <v>511</v>
      </c>
      <c r="M220" s="192" t="s">
        <v>514</v>
      </c>
      <c r="N220" s="194">
        <v>23230</v>
      </c>
      <c r="O220" s="202" t="s">
        <v>554</v>
      </c>
      <c r="P220" s="1" t="s">
        <v>554</v>
      </c>
      <c r="Q220" s="187" t="s">
        <v>562</v>
      </c>
    </row>
    <row r="221" spans="2:17" ht="12" hidden="1" customHeight="1" x14ac:dyDescent="0.25">
      <c r="B221" s="196" t="s">
        <v>203</v>
      </c>
      <c r="C221" s="197" t="s">
        <v>332</v>
      </c>
      <c r="D221" s="198">
        <v>34405.205999999998</v>
      </c>
      <c r="E221" s="188">
        <f t="shared" si="6"/>
        <v>39052.44721906924</v>
      </c>
      <c r="F221" s="198">
        <v>34405.205999999998</v>
      </c>
      <c r="G221" s="199">
        <f t="shared" si="7"/>
        <v>39052.44721906924</v>
      </c>
      <c r="H221" s="200" t="s">
        <v>493</v>
      </c>
      <c r="I221" s="198" t="s">
        <v>496</v>
      </c>
      <c r="J221" s="202" t="s">
        <v>78</v>
      </c>
      <c r="K221" s="201" t="s">
        <v>503</v>
      </c>
      <c r="L221" s="193" t="s">
        <v>510</v>
      </c>
      <c r="M221" s="201" t="s">
        <v>528</v>
      </c>
      <c r="N221" s="203">
        <v>15150</v>
      </c>
      <c r="O221" s="202" t="s">
        <v>554</v>
      </c>
      <c r="P221" s="1" t="s">
        <v>555</v>
      </c>
      <c r="Q221" s="204" t="s">
        <v>624</v>
      </c>
    </row>
    <row r="222" spans="2:17" ht="12" hidden="1" customHeight="1" x14ac:dyDescent="0.25">
      <c r="B222" s="196" t="s">
        <v>203</v>
      </c>
      <c r="C222" s="197" t="s">
        <v>347</v>
      </c>
      <c r="D222" s="198">
        <v>109482.18899999998</v>
      </c>
      <c r="E222" s="188">
        <f t="shared" si="6"/>
        <v>124270.36208853574</v>
      </c>
      <c r="F222" s="198">
        <v>109482.18899999998</v>
      </c>
      <c r="G222" s="199">
        <f t="shared" si="7"/>
        <v>124270.36208853574</v>
      </c>
      <c r="H222" s="200" t="s">
        <v>493</v>
      </c>
      <c r="I222" s="198" t="s">
        <v>496</v>
      </c>
      <c r="J222" s="202" t="s">
        <v>78</v>
      </c>
      <c r="K222" s="201" t="s">
        <v>503</v>
      </c>
      <c r="L222" s="193" t="s">
        <v>510</v>
      </c>
      <c r="M222" s="201" t="s">
        <v>516</v>
      </c>
      <c r="N222" s="203">
        <v>31120</v>
      </c>
      <c r="O222" s="202" t="s">
        <v>554</v>
      </c>
      <c r="P222" s="1" t="s">
        <v>555</v>
      </c>
      <c r="Q222" s="204" t="s">
        <v>636</v>
      </c>
    </row>
    <row r="223" spans="2:17" ht="12" customHeight="1" x14ac:dyDescent="0.25">
      <c r="B223" s="185" t="s">
        <v>180</v>
      </c>
      <c r="C223" s="186" t="s">
        <v>238</v>
      </c>
      <c r="D223" s="187">
        <v>2549719.5309000001</v>
      </c>
      <c r="E223" s="188">
        <f t="shared" si="6"/>
        <v>2894119.7853575484</v>
      </c>
      <c r="F223" s="187">
        <v>0</v>
      </c>
      <c r="G223" s="199">
        <f t="shared" si="7"/>
        <v>0</v>
      </c>
      <c r="H223" s="200" t="s">
        <v>493</v>
      </c>
      <c r="I223" s="187" t="s">
        <v>496</v>
      </c>
      <c r="J223" s="191" t="s">
        <v>78</v>
      </c>
      <c r="K223" s="192" t="s">
        <v>504</v>
      </c>
      <c r="L223" s="202" t="s">
        <v>511</v>
      </c>
      <c r="M223" s="192" t="s">
        <v>514</v>
      </c>
      <c r="N223" s="194">
        <v>23210</v>
      </c>
      <c r="O223" s="202" t="s">
        <v>554</v>
      </c>
      <c r="P223" s="1" t="s">
        <v>554</v>
      </c>
      <c r="Q223" s="187" t="s">
        <v>563</v>
      </c>
    </row>
    <row r="224" spans="2:17" ht="12" customHeight="1" x14ac:dyDescent="0.25">
      <c r="B224" s="196" t="s">
        <v>180</v>
      </c>
      <c r="C224" s="197" t="s">
        <v>1820</v>
      </c>
      <c r="D224" s="198">
        <v>406205.89799999999</v>
      </c>
      <c r="E224" s="188">
        <f t="shared" si="6"/>
        <v>461073.66401816119</v>
      </c>
      <c r="F224" s="198">
        <v>406205.89799999999</v>
      </c>
      <c r="G224" s="199">
        <f t="shared" si="7"/>
        <v>461073.66401816119</v>
      </c>
      <c r="H224" s="200" t="s">
        <v>493</v>
      </c>
      <c r="I224" s="198" t="s">
        <v>496</v>
      </c>
      <c r="J224" s="202" t="s">
        <v>78</v>
      </c>
      <c r="K224" s="201" t="s">
        <v>503</v>
      </c>
      <c r="L224" s="202" t="s">
        <v>511</v>
      </c>
      <c r="M224" s="201" t="s">
        <v>519</v>
      </c>
      <c r="N224" s="203">
        <v>14020</v>
      </c>
      <c r="O224" s="202" t="s">
        <v>554</v>
      </c>
      <c r="P224" s="1" t="s">
        <v>554</v>
      </c>
      <c r="Q224" s="204" t="s">
        <v>584</v>
      </c>
    </row>
    <row r="225" spans="2:17" ht="12" hidden="1" customHeight="1" x14ac:dyDescent="0.25">
      <c r="B225" s="196" t="s">
        <v>180</v>
      </c>
      <c r="C225" s="197" t="s">
        <v>359</v>
      </c>
      <c r="D225" s="198">
        <v>156238.04999999999</v>
      </c>
      <c r="E225" s="188">
        <f t="shared" si="6"/>
        <v>177341.71396140748</v>
      </c>
      <c r="F225" s="198">
        <v>156238.04999999999</v>
      </c>
      <c r="G225" s="199">
        <f t="shared" si="7"/>
        <v>177341.71396140748</v>
      </c>
      <c r="H225" s="200" t="s">
        <v>493</v>
      </c>
      <c r="I225" s="198" t="s">
        <v>496</v>
      </c>
      <c r="J225" s="191" t="s">
        <v>78</v>
      </c>
      <c r="K225" s="201" t="s">
        <v>503</v>
      </c>
      <c r="L225" s="202" t="s">
        <v>512</v>
      </c>
      <c r="M225" s="201" t="s">
        <v>517</v>
      </c>
      <c r="N225" s="203">
        <v>11420</v>
      </c>
      <c r="O225" s="202" t="s">
        <v>554</v>
      </c>
      <c r="P225" s="1" t="s">
        <v>555</v>
      </c>
      <c r="Q225" s="204" t="s">
        <v>652</v>
      </c>
    </row>
    <row r="226" spans="2:17" ht="12" hidden="1" customHeight="1" x14ac:dyDescent="0.25">
      <c r="B226" s="185" t="s">
        <v>180</v>
      </c>
      <c r="C226" s="208" t="s">
        <v>394</v>
      </c>
      <c r="D226" s="193">
        <v>145733</v>
      </c>
      <c r="E226" s="188">
        <f t="shared" si="6"/>
        <v>165417.70715096482</v>
      </c>
      <c r="F226" s="193">
        <v>145733</v>
      </c>
      <c r="G226" s="199">
        <f t="shared" si="7"/>
        <v>165417.70715096482</v>
      </c>
      <c r="H226" s="200" t="s">
        <v>493</v>
      </c>
      <c r="I226" s="209" t="s">
        <v>494</v>
      </c>
      <c r="J226" s="193" t="s">
        <v>501</v>
      </c>
      <c r="K226" s="210" t="s">
        <v>508</v>
      </c>
      <c r="L226" s="193" t="s">
        <v>512</v>
      </c>
      <c r="M226" s="210" t="s">
        <v>525</v>
      </c>
      <c r="N226" s="212">
        <v>14015</v>
      </c>
      <c r="O226" s="202" t="s">
        <v>554</v>
      </c>
      <c r="P226" s="1" t="s">
        <v>555</v>
      </c>
      <c r="Q226" s="187" t="s">
        <v>667</v>
      </c>
    </row>
    <row r="227" spans="2:17" ht="12" customHeight="1" x14ac:dyDescent="0.25">
      <c r="B227" s="185" t="s">
        <v>180</v>
      </c>
      <c r="C227" s="186" t="s">
        <v>399</v>
      </c>
      <c r="D227" s="191">
        <v>280000</v>
      </c>
      <c r="E227" s="188">
        <f t="shared" si="6"/>
        <v>317820.6583427923</v>
      </c>
      <c r="F227" s="191">
        <v>280000</v>
      </c>
      <c r="G227" s="199">
        <f t="shared" si="7"/>
        <v>317820.6583427923</v>
      </c>
      <c r="H227" s="200" t="s">
        <v>493</v>
      </c>
      <c r="I227" s="187" t="s">
        <v>494</v>
      </c>
      <c r="J227" s="191" t="s">
        <v>501</v>
      </c>
      <c r="K227" s="210" t="s">
        <v>508</v>
      </c>
      <c r="L227" s="202" t="s">
        <v>511</v>
      </c>
      <c r="M227" s="192" t="s">
        <v>514</v>
      </c>
      <c r="N227" s="212">
        <v>23210</v>
      </c>
      <c r="O227" s="193" t="s">
        <v>554</v>
      </c>
      <c r="P227" s="1" t="s">
        <v>554</v>
      </c>
      <c r="Q227" s="187" t="s">
        <v>667</v>
      </c>
    </row>
    <row r="228" spans="2:17" ht="12" hidden="1" customHeight="1" x14ac:dyDescent="0.25">
      <c r="B228" s="185" t="s">
        <v>180</v>
      </c>
      <c r="C228" s="186" t="s">
        <v>401</v>
      </c>
      <c r="D228" s="191">
        <v>15280</v>
      </c>
      <c r="E228" s="188">
        <f t="shared" si="6"/>
        <v>17343.927355278094</v>
      </c>
      <c r="F228" s="191">
        <v>15280</v>
      </c>
      <c r="G228" s="199">
        <f t="shared" si="7"/>
        <v>17343.927355278094</v>
      </c>
      <c r="H228" s="200" t="s">
        <v>493</v>
      </c>
      <c r="I228" s="187" t="s">
        <v>494</v>
      </c>
      <c r="J228" s="191" t="s">
        <v>78</v>
      </c>
      <c r="K228" s="210" t="s">
        <v>508</v>
      </c>
      <c r="L228" s="193" t="s">
        <v>512</v>
      </c>
      <c r="M228" s="192" t="s">
        <v>525</v>
      </c>
      <c r="N228" s="211">
        <v>14030</v>
      </c>
      <c r="O228" s="193" t="s">
        <v>554</v>
      </c>
      <c r="P228" s="1" t="s">
        <v>555</v>
      </c>
      <c r="Q228" s="187" t="s">
        <v>668</v>
      </c>
    </row>
    <row r="229" spans="2:17" ht="12" hidden="1" customHeight="1" x14ac:dyDescent="0.25">
      <c r="B229" s="185" t="s">
        <v>194</v>
      </c>
      <c r="C229" s="186" t="s">
        <v>289</v>
      </c>
      <c r="D229" s="187">
        <v>2109345.79</v>
      </c>
      <c r="E229" s="188">
        <f t="shared" si="6"/>
        <v>2394263.0987514188</v>
      </c>
      <c r="F229" s="187">
        <v>2109345.79</v>
      </c>
      <c r="G229" s="199">
        <f t="shared" si="7"/>
        <v>2394263.0987514188</v>
      </c>
      <c r="H229" s="200" t="s">
        <v>493</v>
      </c>
      <c r="I229" s="187" t="s">
        <v>496</v>
      </c>
      <c r="J229" s="191" t="s">
        <v>78</v>
      </c>
      <c r="K229" s="192" t="s">
        <v>503</v>
      </c>
      <c r="L229" s="202" t="s">
        <v>511</v>
      </c>
      <c r="M229" s="192" t="s">
        <v>514</v>
      </c>
      <c r="N229" s="194">
        <v>23230</v>
      </c>
      <c r="O229" s="193" t="s">
        <v>554</v>
      </c>
      <c r="P229" s="1" t="s">
        <v>555</v>
      </c>
      <c r="Q229" s="187" t="s">
        <v>587</v>
      </c>
    </row>
    <row r="230" spans="2:17" ht="12" hidden="1" customHeight="1" x14ac:dyDescent="0.25">
      <c r="B230" s="185" t="s">
        <v>194</v>
      </c>
      <c r="C230" s="186" t="s">
        <v>331</v>
      </c>
      <c r="D230" s="187">
        <v>-0.02</v>
      </c>
      <c r="E230" s="188">
        <f t="shared" si="6"/>
        <v>-2.2701475595913734E-2</v>
      </c>
      <c r="F230" s="187">
        <v>-0.02</v>
      </c>
      <c r="G230" s="199">
        <f t="shared" si="7"/>
        <v>-2.2701475595913734E-2</v>
      </c>
      <c r="H230" s="200" t="s">
        <v>493</v>
      </c>
      <c r="I230" s="187" t="s">
        <v>496</v>
      </c>
      <c r="J230" s="191" t="s">
        <v>78</v>
      </c>
      <c r="K230" s="201" t="s">
        <v>503</v>
      </c>
      <c r="L230" s="191" t="s">
        <v>512</v>
      </c>
      <c r="M230" s="201" t="s">
        <v>519</v>
      </c>
      <c r="N230" s="194">
        <v>14030</v>
      </c>
      <c r="O230" s="193" t="s">
        <v>554</v>
      </c>
      <c r="P230" s="1" t="s">
        <v>555</v>
      </c>
      <c r="Q230" s="187" t="s">
        <v>623</v>
      </c>
    </row>
    <row r="231" spans="2:17" ht="12" hidden="1" customHeight="1" x14ac:dyDescent="0.25">
      <c r="B231" s="196" t="s">
        <v>194</v>
      </c>
      <c r="C231" s="197" t="s">
        <v>336</v>
      </c>
      <c r="D231" s="198">
        <v>14529.674999999999</v>
      </c>
      <c r="E231" s="188">
        <f t="shared" si="6"/>
        <v>16492.253121452894</v>
      </c>
      <c r="F231" s="198">
        <v>14529.674999999999</v>
      </c>
      <c r="G231" s="199">
        <f t="shared" si="7"/>
        <v>16492.253121452894</v>
      </c>
      <c r="H231" s="200" t="s">
        <v>493</v>
      </c>
      <c r="I231" s="198" t="s">
        <v>496</v>
      </c>
      <c r="J231" s="202" t="s">
        <v>78</v>
      </c>
      <c r="K231" s="201" t="s">
        <v>503</v>
      </c>
      <c r="L231" s="193" t="s">
        <v>510</v>
      </c>
      <c r="M231" s="201" t="s">
        <v>520</v>
      </c>
      <c r="N231" s="203">
        <v>43040</v>
      </c>
      <c r="O231" s="193" t="s">
        <v>554</v>
      </c>
      <c r="P231" s="1" t="s">
        <v>555</v>
      </c>
      <c r="Q231" s="204" t="s">
        <v>626</v>
      </c>
    </row>
    <row r="232" spans="2:17" ht="12" hidden="1" customHeight="1" x14ac:dyDescent="0.25">
      <c r="B232" s="196" t="s">
        <v>194</v>
      </c>
      <c r="C232" s="197" t="s">
        <v>341</v>
      </c>
      <c r="D232" s="198">
        <v>10168.564</v>
      </c>
      <c r="E232" s="188">
        <f t="shared" si="6"/>
        <v>11542.070374574347</v>
      </c>
      <c r="F232" s="198">
        <v>10168.564</v>
      </c>
      <c r="G232" s="199">
        <f t="shared" si="7"/>
        <v>11542.070374574347</v>
      </c>
      <c r="H232" s="200" t="s">
        <v>493</v>
      </c>
      <c r="I232" s="198" t="s">
        <v>496</v>
      </c>
      <c r="J232" s="191" t="s">
        <v>78</v>
      </c>
      <c r="K232" s="201" t="s">
        <v>503</v>
      </c>
      <c r="L232" s="202" t="s">
        <v>512</v>
      </c>
      <c r="M232" s="201" t="s">
        <v>516</v>
      </c>
      <c r="N232" s="203">
        <v>31194</v>
      </c>
      <c r="O232" s="193" t="s">
        <v>554</v>
      </c>
      <c r="P232" s="1" t="s">
        <v>555</v>
      </c>
      <c r="Q232" s="204" t="s">
        <v>630</v>
      </c>
    </row>
    <row r="233" spans="2:17" ht="12" hidden="1" customHeight="1" x14ac:dyDescent="0.25">
      <c r="B233" s="185" t="s">
        <v>224</v>
      </c>
      <c r="C233" s="186" t="s">
        <v>410</v>
      </c>
      <c r="D233" s="191">
        <v>192630</v>
      </c>
      <c r="E233" s="188">
        <f t="shared" si="6"/>
        <v>218649.26220204314</v>
      </c>
      <c r="F233" s="191">
        <v>192630</v>
      </c>
      <c r="G233" s="199">
        <f t="shared" si="7"/>
        <v>218649.26220204314</v>
      </c>
      <c r="H233" s="200" t="s">
        <v>701</v>
      </c>
      <c r="I233" s="187" t="s">
        <v>494</v>
      </c>
      <c r="J233" s="191" t="s">
        <v>78</v>
      </c>
      <c r="K233" s="192" t="s">
        <v>503</v>
      </c>
      <c r="L233" s="193" t="s">
        <v>512</v>
      </c>
      <c r="M233" s="192" t="s">
        <v>536</v>
      </c>
      <c r="N233" s="211">
        <v>31120</v>
      </c>
      <c r="O233" s="193" t="s">
        <v>554</v>
      </c>
      <c r="P233" s="1" t="s">
        <v>555</v>
      </c>
      <c r="Q233" s="187" t="s">
        <v>669</v>
      </c>
    </row>
    <row r="234" spans="2:17" ht="12" hidden="1" customHeight="1" x14ac:dyDescent="0.25">
      <c r="B234" s="185" t="s">
        <v>224</v>
      </c>
      <c r="C234" s="186" t="s">
        <v>411</v>
      </c>
      <c r="D234" s="191">
        <v>255548</v>
      </c>
      <c r="E234" s="188">
        <f t="shared" si="6"/>
        <v>290065.83427922818</v>
      </c>
      <c r="F234" s="191">
        <v>255548</v>
      </c>
      <c r="G234" s="199">
        <f t="shared" si="7"/>
        <v>290065.83427922818</v>
      </c>
      <c r="H234" s="200" t="s">
        <v>701</v>
      </c>
      <c r="I234" s="187" t="s">
        <v>494</v>
      </c>
      <c r="J234" s="191" t="s">
        <v>78</v>
      </c>
      <c r="K234" s="192" t="s">
        <v>503</v>
      </c>
      <c r="L234" s="193" t="s">
        <v>512</v>
      </c>
      <c r="M234" s="192" t="s">
        <v>536</v>
      </c>
      <c r="N234" s="211">
        <v>31120</v>
      </c>
      <c r="O234" s="193" t="s">
        <v>554</v>
      </c>
      <c r="P234" s="1" t="s">
        <v>555</v>
      </c>
      <c r="Q234" s="187" t="s">
        <v>669</v>
      </c>
    </row>
    <row r="235" spans="2:17" ht="12" hidden="1" customHeight="1" x14ac:dyDescent="0.25">
      <c r="B235" s="185" t="s">
        <v>224</v>
      </c>
      <c r="C235" s="186" t="s">
        <v>412</v>
      </c>
      <c r="D235" s="191">
        <v>350000</v>
      </c>
      <c r="E235" s="188">
        <f t="shared" si="6"/>
        <v>397275.82292849035</v>
      </c>
      <c r="F235" s="191">
        <v>350000</v>
      </c>
      <c r="G235" s="199">
        <f t="shared" si="7"/>
        <v>397275.82292849035</v>
      </c>
      <c r="H235" s="200" t="s">
        <v>701</v>
      </c>
      <c r="I235" s="187" t="s">
        <v>494</v>
      </c>
      <c r="J235" s="191" t="s">
        <v>78</v>
      </c>
      <c r="K235" s="192" t="s">
        <v>503</v>
      </c>
      <c r="L235" s="193" t="s">
        <v>512</v>
      </c>
      <c r="M235" s="192" t="s">
        <v>525</v>
      </c>
      <c r="N235" s="211">
        <v>31120</v>
      </c>
      <c r="O235" s="193" t="s">
        <v>554</v>
      </c>
      <c r="P235" s="1" t="s">
        <v>555</v>
      </c>
      <c r="Q235" s="187" t="s">
        <v>669</v>
      </c>
    </row>
    <row r="236" spans="2:17" ht="12" hidden="1" customHeight="1" x14ac:dyDescent="0.25">
      <c r="B236" s="185" t="s">
        <v>224</v>
      </c>
      <c r="C236" s="186" t="s">
        <v>413</v>
      </c>
      <c r="D236" s="191">
        <v>418722</v>
      </c>
      <c r="E236" s="188">
        <f t="shared" si="6"/>
        <v>475280.36322360951</v>
      </c>
      <c r="F236" s="191">
        <v>418722</v>
      </c>
      <c r="G236" s="199">
        <f t="shared" si="7"/>
        <v>475280.36322360951</v>
      </c>
      <c r="H236" s="200" t="s">
        <v>701</v>
      </c>
      <c r="I236" s="187" t="s">
        <v>494</v>
      </c>
      <c r="J236" s="191" t="s">
        <v>78</v>
      </c>
      <c r="K236" s="192" t="s">
        <v>503</v>
      </c>
      <c r="L236" s="193" t="s">
        <v>512</v>
      </c>
      <c r="M236" s="192" t="s">
        <v>536</v>
      </c>
      <c r="N236" s="212">
        <v>31166</v>
      </c>
      <c r="O236" s="193" t="s">
        <v>554</v>
      </c>
      <c r="P236" s="1" t="s">
        <v>555</v>
      </c>
      <c r="Q236" s="187" t="s">
        <v>669</v>
      </c>
    </row>
    <row r="237" spans="2:17" ht="12" hidden="1" customHeight="1" x14ac:dyDescent="0.25">
      <c r="B237" s="185" t="s">
        <v>225</v>
      </c>
      <c r="C237" s="186" t="s">
        <v>417</v>
      </c>
      <c r="D237" s="191">
        <v>250000</v>
      </c>
      <c r="E237" s="188">
        <f t="shared" si="6"/>
        <v>283768.44494892168</v>
      </c>
      <c r="F237" s="191">
        <v>250000</v>
      </c>
      <c r="G237" s="199">
        <f t="shared" si="7"/>
        <v>283768.44494892168</v>
      </c>
      <c r="H237" s="200" t="s">
        <v>493</v>
      </c>
      <c r="I237" s="187" t="s">
        <v>494</v>
      </c>
      <c r="J237" s="193" t="s">
        <v>500</v>
      </c>
      <c r="K237" s="210" t="s">
        <v>508</v>
      </c>
      <c r="L237" s="193" t="s">
        <v>512</v>
      </c>
      <c r="M237" s="192" t="s">
        <v>539</v>
      </c>
      <c r="N237" s="211">
        <v>74010</v>
      </c>
      <c r="O237" s="193" t="s">
        <v>554</v>
      </c>
      <c r="P237" s="1" t="s">
        <v>555</v>
      </c>
      <c r="Q237" s="209" t="s">
        <v>670</v>
      </c>
    </row>
    <row r="238" spans="2:17" ht="12" customHeight="1" x14ac:dyDescent="0.25">
      <c r="B238" s="185" t="s">
        <v>172</v>
      </c>
      <c r="C238" s="186" t="s">
        <v>232</v>
      </c>
      <c r="D238" s="187">
        <v>613487</v>
      </c>
      <c r="E238" s="188">
        <f t="shared" si="6"/>
        <v>696353.0079455165</v>
      </c>
      <c r="F238" s="187">
        <v>613487</v>
      </c>
      <c r="G238" s="199">
        <f t="shared" si="7"/>
        <v>696353.0079455165</v>
      </c>
      <c r="H238" s="200" t="s">
        <v>493</v>
      </c>
      <c r="I238" s="187" t="s">
        <v>496</v>
      </c>
      <c r="J238" s="191" t="s">
        <v>80</v>
      </c>
      <c r="K238" s="192" t="s">
        <v>503</v>
      </c>
      <c r="L238" s="202" t="s">
        <v>511</v>
      </c>
      <c r="M238" s="192" t="s">
        <v>514</v>
      </c>
      <c r="N238" s="194">
        <v>23210</v>
      </c>
      <c r="O238" s="193" t="s">
        <v>554</v>
      </c>
      <c r="P238" s="1" t="s">
        <v>554</v>
      </c>
      <c r="Q238" s="187" t="s">
        <v>557</v>
      </c>
    </row>
    <row r="239" spans="2:17" ht="12" customHeight="1" x14ac:dyDescent="0.25">
      <c r="B239" s="185" t="s">
        <v>172</v>
      </c>
      <c r="C239" s="186" t="s">
        <v>239</v>
      </c>
      <c r="D239" s="187">
        <v>2500000</v>
      </c>
      <c r="E239" s="188">
        <f t="shared" si="6"/>
        <v>2837684.4494892168</v>
      </c>
      <c r="F239" s="187">
        <v>0</v>
      </c>
      <c r="G239" s="199">
        <f t="shared" si="7"/>
        <v>0</v>
      </c>
      <c r="H239" s="200" t="s">
        <v>493</v>
      </c>
      <c r="I239" s="187" t="s">
        <v>496</v>
      </c>
      <c r="J239" s="191" t="s">
        <v>78</v>
      </c>
      <c r="K239" s="192" t="s">
        <v>504</v>
      </c>
      <c r="L239" s="202" t="s">
        <v>511</v>
      </c>
      <c r="M239" s="201" t="s">
        <v>516</v>
      </c>
      <c r="N239" s="194">
        <v>31193</v>
      </c>
      <c r="O239" s="202" t="s">
        <v>554</v>
      </c>
      <c r="P239" s="1" t="s">
        <v>554</v>
      </c>
      <c r="Q239" s="187" t="s">
        <v>563</v>
      </c>
    </row>
    <row r="240" spans="2:17" ht="12" hidden="1" customHeight="1" x14ac:dyDescent="0.25">
      <c r="B240" s="185" t="s">
        <v>172</v>
      </c>
      <c r="C240" s="186" t="s">
        <v>247</v>
      </c>
      <c r="D240" s="187">
        <v>182523.4</v>
      </c>
      <c r="E240" s="188">
        <f t="shared" si="6"/>
        <v>207177.52553916004</v>
      </c>
      <c r="F240" s="187">
        <v>182523.4</v>
      </c>
      <c r="G240" s="199">
        <f t="shared" si="7"/>
        <v>207177.52553916004</v>
      </c>
      <c r="H240" s="200" t="s">
        <v>493</v>
      </c>
      <c r="I240" s="187" t="s">
        <v>496</v>
      </c>
      <c r="J240" s="191" t="s">
        <v>78</v>
      </c>
      <c r="K240" s="192" t="s">
        <v>503</v>
      </c>
      <c r="L240" s="191" t="s">
        <v>512</v>
      </c>
      <c r="M240" s="192" t="s">
        <v>515</v>
      </c>
      <c r="N240" s="194">
        <v>43072</v>
      </c>
      <c r="O240" s="202" t="s">
        <v>554</v>
      </c>
      <c r="P240" s="1" t="s">
        <v>555</v>
      </c>
      <c r="Q240" s="187" t="s">
        <v>567</v>
      </c>
    </row>
    <row r="241" spans="2:17" ht="12" hidden="1" customHeight="1" x14ac:dyDescent="0.25">
      <c r="B241" s="185" t="s">
        <v>172</v>
      </c>
      <c r="C241" s="186" t="s">
        <v>248</v>
      </c>
      <c r="D241" s="187">
        <v>26856.799999999999</v>
      </c>
      <c r="E241" s="188">
        <f t="shared" si="6"/>
        <v>30484.449489216797</v>
      </c>
      <c r="F241" s="187">
        <v>26856.799999999999</v>
      </c>
      <c r="G241" s="199">
        <f t="shared" si="7"/>
        <v>30484.449489216797</v>
      </c>
      <c r="H241" s="200" t="s">
        <v>493</v>
      </c>
      <c r="I241" s="187" t="s">
        <v>496</v>
      </c>
      <c r="J241" s="191" t="s">
        <v>78</v>
      </c>
      <c r="K241" s="192" t="s">
        <v>503</v>
      </c>
      <c r="L241" s="193" t="s">
        <v>510</v>
      </c>
      <c r="M241" s="192" t="s">
        <v>520</v>
      </c>
      <c r="N241" s="194">
        <v>43040</v>
      </c>
      <c r="O241" s="202" t="s">
        <v>554</v>
      </c>
      <c r="P241" s="1" t="s">
        <v>555</v>
      </c>
      <c r="Q241" s="187" t="s">
        <v>567</v>
      </c>
    </row>
    <row r="242" spans="2:17" ht="12" hidden="1" customHeight="1" x14ac:dyDescent="0.25">
      <c r="B242" s="185" t="s">
        <v>172</v>
      </c>
      <c r="C242" s="186" t="s">
        <v>252</v>
      </c>
      <c r="D242" s="187">
        <v>58518.9</v>
      </c>
      <c r="E242" s="188">
        <f t="shared" si="6"/>
        <v>66423.26901248582</v>
      </c>
      <c r="F242" s="187">
        <v>58518.9</v>
      </c>
      <c r="G242" s="199">
        <f t="shared" si="7"/>
        <v>66423.26901248582</v>
      </c>
      <c r="H242" s="200" t="s">
        <v>493</v>
      </c>
      <c r="I242" s="187" t="s">
        <v>496</v>
      </c>
      <c r="J242" s="191" t="s">
        <v>78</v>
      </c>
      <c r="K242" s="192" t="s">
        <v>503</v>
      </c>
      <c r="L242" s="191" t="s">
        <v>512</v>
      </c>
      <c r="M242" s="192" t="s">
        <v>516</v>
      </c>
      <c r="N242" s="194">
        <v>31163</v>
      </c>
      <c r="O242" s="202" t="s">
        <v>554</v>
      </c>
      <c r="P242" s="1" t="s">
        <v>555</v>
      </c>
      <c r="Q242" s="209" t="s">
        <v>568</v>
      </c>
    </row>
    <row r="243" spans="2:17" ht="12" hidden="1" customHeight="1" x14ac:dyDescent="0.25">
      <c r="B243" s="185" t="s">
        <v>172</v>
      </c>
      <c r="C243" s="186" t="s">
        <v>272</v>
      </c>
      <c r="D243" s="187">
        <v>920690.1</v>
      </c>
      <c r="E243" s="188">
        <f t="shared" si="6"/>
        <v>1045051.1918274688</v>
      </c>
      <c r="F243" s="187">
        <v>920690.1</v>
      </c>
      <c r="G243" s="199">
        <f t="shared" si="7"/>
        <v>1045051.1918274688</v>
      </c>
      <c r="H243" s="200" t="s">
        <v>493</v>
      </c>
      <c r="I243" s="187" t="s">
        <v>496</v>
      </c>
      <c r="J243" s="191" t="s">
        <v>78</v>
      </c>
      <c r="K243" s="192" t="s">
        <v>503</v>
      </c>
      <c r="L243" s="193" t="s">
        <v>512</v>
      </c>
      <c r="M243" s="192" t="s">
        <v>519</v>
      </c>
      <c r="N243" s="194">
        <v>14020</v>
      </c>
      <c r="O243" s="202" t="s">
        <v>554</v>
      </c>
      <c r="P243" s="1" t="s">
        <v>555</v>
      </c>
      <c r="Q243" s="187" t="s">
        <v>571</v>
      </c>
    </row>
    <row r="244" spans="2:17" ht="12" hidden="1" customHeight="1" x14ac:dyDescent="0.25">
      <c r="B244" s="185" t="s">
        <v>172</v>
      </c>
      <c r="C244" s="186" t="s">
        <v>298</v>
      </c>
      <c r="D244" s="187">
        <v>8746.3280000000013</v>
      </c>
      <c r="E244" s="188">
        <f t="shared" si="6"/>
        <v>9927.7275822928514</v>
      </c>
      <c r="F244" s="187">
        <v>8746.3280000000013</v>
      </c>
      <c r="G244" s="199">
        <f t="shared" si="7"/>
        <v>9927.7275822928514</v>
      </c>
      <c r="H244" s="200" t="s">
        <v>493</v>
      </c>
      <c r="I244" s="187" t="s">
        <v>496</v>
      </c>
      <c r="J244" s="191" t="s">
        <v>78</v>
      </c>
      <c r="K244" s="192" t="s">
        <v>503</v>
      </c>
      <c r="L244" s="193" t="s">
        <v>510</v>
      </c>
      <c r="M244" s="192" t="s">
        <v>516</v>
      </c>
      <c r="N244" s="194">
        <v>31120</v>
      </c>
      <c r="O244" s="202" t="s">
        <v>554</v>
      </c>
      <c r="P244" s="1" t="s">
        <v>555</v>
      </c>
      <c r="Q244" s="187" t="s">
        <v>596</v>
      </c>
    </row>
    <row r="245" spans="2:17" ht="12" hidden="1" customHeight="1" x14ac:dyDescent="0.25">
      <c r="B245" s="185" t="s">
        <v>172</v>
      </c>
      <c r="C245" s="186" t="s">
        <v>317</v>
      </c>
      <c r="D245" s="187">
        <v>260042.07</v>
      </c>
      <c r="E245" s="188">
        <f t="shared" si="6"/>
        <v>295166.93530079455</v>
      </c>
      <c r="F245" s="187">
        <v>260042.07</v>
      </c>
      <c r="G245" s="199">
        <f t="shared" si="7"/>
        <v>295166.93530079455</v>
      </c>
      <c r="H245" s="200" t="s">
        <v>493</v>
      </c>
      <c r="I245" s="187" t="s">
        <v>496</v>
      </c>
      <c r="J245" s="191" t="s">
        <v>78</v>
      </c>
      <c r="K245" s="192" t="s">
        <v>506</v>
      </c>
      <c r="L245" s="191" t="s">
        <v>512</v>
      </c>
      <c r="M245" s="201" t="s">
        <v>516</v>
      </c>
      <c r="N245" s="194">
        <v>31130</v>
      </c>
      <c r="O245" s="202" t="s">
        <v>554</v>
      </c>
      <c r="P245" s="1" t="s">
        <v>555</v>
      </c>
      <c r="Q245" s="187" t="s">
        <v>611</v>
      </c>
    </row>
    <row r="246" spans="2:17" ht="12" hidden="1" customHeight="1" x14ac:dyDescent="0.25">
      <c r="B246" s="196" t="s">
        <v>172</v>
      </c>
      <c r="C246" s="197" t="s">
        <v>321</v>
      </c>
      <c r="D246" s="198">
        <v>42738.3</v>
      </c>
      <c r="E246" s="188">
        <f t="shared" si="6"/>
        <v>48511.123723042001</v>
      </c>
      <c r="F246" s="198">
        <v>42738.3</v>
      </c>
      <c r="G246" s="199">
        <f t="shared" si="7"/>
        <v>48511.123723042001</v>
      </c>
      <c r="H246" s="200" t="s">
        <v>493</v>
      </c>
      <c r="I246" s="198" t="s">
        <v>496</v>
      </c>
      <c r="J246" s="191" t="s">
        <v>78</v>
      </c>
      <c r="K246" s="201" t="s">
        <v>503</v>
      </c>
      <c r="L246" s="202" t="s">
        <v>512</v>
      </c>
      <c r="M246" s="201" t="s">
        <v>526</v>
      </c>
      <c r="N246" s="203">
        <v>72012</v>
      </c>
      <c r="O246" s="202" t="s">
        <v>554</v>
      </c>
      <c r="P246" s="1" t="s">
        <v>555</v>
      </c>
      <c r="Q246" s="204" t="s">
        <v>614</v>
      </c>
    </row>
    <row r="247" spans="2:17" ht="12" hidden="1" customHeight="1" x14ac:dyDescent="0.25">
      <c r="B247" s="196" t="s">
        <v>172</v>
      </c>
      <c r="C247" s="197" t="s">
        <v>322</v>
      </c>
      <c r="D247" s="198">
        <v>31869.828999999998</v>
      </c>
      <c r="E247" s="188">
        <f t="shared" si="6"/>
        <v>36174.607264472186</v>
      </c>
      <c r="F247" s="198">
        <v>31869.828999999998</v>
      </c>
      <c r="G247" s="199">
        <f t="shared" si="7"/>
        <v>36174.607264472186</v>
      </c>
      <c r="H247" s="200" t="s">
        <v>493</v>
      </c>
      <c r="I247" s="198" t="s">
        <v>496</v>
      </c>
      <c r="J247" s="202" t="s">
        <v>78</v>
      </c>
      <c r="K247" s="201" t="s">
        <v>503</v>
      </c>
      <c r="L247" s="193" t="s">
        <v>510</v>
      </c>
      <c r="M247" s="201" t="s">
        <v>516</v>
      </c>
      <c r="N247" s="203">
        <v>31163</v>
      </c>
      <c r="O247" s="202" t="s">
        <v>554</v>
      </c>
      <c r="P247" s="1" t="s">
        <v>555</v>
      </c>
      <c r="Q247" s="204" t="s">
        <v>615</v>
      </c>
    </row>
    <row r="248" spans="2:17" ht="12" hidden="1" customHeight="1" x14ac:dyDescent="0.25">
      <c r="B248" s="185" t="s">
        <v>172</v>
      </c>
      <c r="C248" s="186" t="s">
        <v>331</v>
      </c>
      <c r="D248" s="187">
        <v>472386.61</v>
      </c>
      <c r="E248" s="188">
        <f t="shared" si="6"/>
        <v>536193.65493757091</v>
      </c>
      <c r="F248" s="187">
        <v>472386.61</v>
      </c>
      <c r="G248" s="199">
        <f t="shared" si="7"/>
        <v>536193.65493757091</v>
      </c>
      <c r="H248" s="200" t="s">
        <v>493</v>
      </c>
      <c r="I248" s="187" t="s">
        <v>496</v>
      </c>
      <c r="J248" s="191" t="s">
        <v>78</v>
      </c>
      <c r="K248" s="201" t="s">
        <v>503</v>
      </c>
      <c r="L248" s="191" t="s">
        <v>512</v>
      </c>
      <c r="M248" s="201" t="s">
        <v>519</v>
      </c>
      <c r="N248" s="194">
        <v>14030</v>
      </c>
      <c r="O248" s="202" t="s">
        <v>554</v>
      </c>
      <c r="P248" s="1" t="s">
        <v>555</v>
      </c>
      <c r="Q248" s="187" t="s">
        <v>623</v>
      </c>
    </row>
    <row r="249" spans="2:17" ht="12" hidden="1" customHeight="1" x14ac:dyDescent="0.25">
      <c r="B249" s="196" t="s">
        <v>172</v>
      </c>
      <c r="C249" s="197" t="s">
        <v>342</v>
      </c>
      <c r="D249" s="198">
        <v>24400.95</v>
      </c>
      <c r="E249" s="188">
        <f t="shared" si="6"/>
        <v>27696.878547105563</v>
      </c>
      <c r="F249" s="198">
        <v>24400.95</v>
      </c>
      <c r="G249" s="199">
        <f t="shared" si="7"/>
        <v>27696.878547105563</v>
      </c>
      <c r="H249" s="200" t="s">
        <v>493</v>
      </c>
      <c r="I249" s="198" t="s">
        <v>496</v>
      </c>
      <c r="J249" s="191" t="s">
        <v>78</v>
      </c>
      <c r="K249" s="201" t="s">
        <v>503</v>
      </c>
      <c r="L249" s="202" t="s">
        <v>512</v>
      </c>
      <c r="M249" s="201" t="s">
        <v>516</v>
      </c>
      <c r="N249" s="203">
        <v>31194</v>
      </c>
      <c r="O249" s="202" t="s">
        <v>554</v>
      </c>
      <c r="P249" s="1" t="s">
        <v>555</v>
      </c>
      <c r="Q249" s="204" t="s">
        <v>631</v>
      </c>
    </row>
    <row r="250" spans="2:17" ht="12" hidden="1" customHeight="1" x14ac:dyDescent="0.25">
      <c r="B250" s="196" t="s">
        <v>172</v>
      </c>
      <c r="C250" s="197" t="s">
        <v>344</v>
      </c>
      <c r="D250" s="198">
        <v>39562.5</v>
      </c>
      <c r="E250" s="188">
        <f t="shared" si="6"/>
        <v>44906.356413166854</v>
      </c>
      <c r="F250" s="198">
        <v>39562.5</v>
      </c>
      <c r="G250" s="199">
        <f t="shared" si="7"/>
        <v>44906.356413166854</v>
      </c>
      <c r="H250" s="200" t="s">
        <v>493</v>
      </c>
      <c r="I250" s="198" t="s">
        <v>496</v>
      </c>
      <c r="J250" s="191" t="s">
        <v>78</v>
      </c>
      <c r="K250" s="201" t="s">
        <v>503</v>
      </c>
      <c r="L250" s="202" t="s">
        <v>512</v>
      </c>
      <c r="M250" s="201" t="s">
        <v>526</v>
      </c>
      <c r="N250" s="203">
        <v>72050</v>
      </c>
      <c r="O250" s="202" t="s">
        <v>554</v>
      </c>
      <c r="P250" s="1" t="s">
        <v>555</v>
      </c>
      <c r="Q250" s="204" t="s">
        <v>633</v>
      </c>
    </row>
    <row r="251" spans="2:17" ht="12" hidden="1" customHeight="1" x14ac:dyDescent="0.25">
      <c r="B251" s="196" t="s">
        <v>172</v>
      </c>
      <c r="C251" s="197" t="s">
        <v>347</v>
      </c>
      <c r="D251" s="198">
        <v>21712.672000000002</v>
      </c>
      <c r="E251" s="188">
        <f t="shared" si="6"/>
        <v>24645.484676503977</v>
      </c>
      <c r="F251" s="198">
        <v>21712.672000000002</v>
      </c>
      <c r="G251" s="199">
        <f t="shared" si="7"/>
        <v>24645.484676503977</v>
      </c>
      <c r="H251" s="200" t="s">
        <v>493</v>
      </c>
      <c r="I251" s="198" t="s">
        <v>496</v>
      </c>
      <c r="J251" s="202" t="s">
        <v>78</v>
      </c>
      <c r="K251" s="201" t="s">
        <v>503</v>
      </c>
      <c r="L251" s="193" t="s">
        <v>510</v>
      </c>
      <c r="M251" s="201" t="s">
        <v>516</v>
      </c>
      <c r="N251" s="203">
        <v>31120</v>
      </c>
      <c r="O251" s="202" t="s">
        <v>554</v>
      </c>
      <c r="P251" s="1" t="s">
        <v>555</v>
      </c>
      <c r="Q251" s="204" t="s">
        <v>636</v>
      </c>
    </row>
    <row r="252" spans="2:17" ht="12" hidden="1" customHeight="1" x14ac:dyDescent="0.25">
      <c r="B252" s="196" t="s">
        <v>172</v>
      </c>
      <c r="C252" s="197" t="s">
        <v>295</v>
      </c>
      <c r="D252" s="198">
        <v>14609.266000000001</v>
      </c>
      <c r="E252" s="188">
        <f t="shared" si="6"/>
        <v>16582.594778660616</v>
      </c>
      <c r="F252" s="198">
        <v>14609.266000000001</v>
      </c>
      <c r="G252" s="199">
        <f t="shared" si="7"/>
        <v>16582.594778660616</v>
      </c>
      <c r="H252" s="200" t="s">
        <v>493</v>
      </c>
      <c r="I252" s="198" t="s">
        <v>496</v>
      </c>
      <c r="J252" s="202" t="s">
        <v>78</v>
      </c>
      <c r="K252" s="201" t="s">
        <v>503</v>
      </c>
      <c r="L252" s="193" t="s">
        <v>510</v>
      </c>
      <c r="M252" s="201" t="s">
        <v>520</v>
      </c>
      <c r="N252" s="203">
        <v>43040</v>
      </c>
      <c r="O252" s="202" t="s">
        <v>554</v>
      </c>
      <c r="P252" s="1" t="s">
        <v>555</v>
      </c>
      <c r="Q252" s="204" t="s">
        <v>640</v>
      </c>
    </row>
    <row r="253" spans="2:17" ht="12" hidden="1" customHeight="1" x14ac:dyDescent="0.25">
      <c r="B253" s="196" t="s">
        <v>172</v>
      </c>
      <c r="C253" s="197" t="s">
        <v>298</v>
      </c>
      <c r="D253" s="198">
        <v>78904.021999999997</v>
      </c>
      <c r="E253" s="188">
        <f t="shared" si="6"/>
        <v>89561.886492622012</v>
      </c>
      <c r="F253" s="198">
        <v>78904.021999999997</v>
      </c>
      <c r="G253" s="199">
        <f t="shared" si="7"/>
        <v>89561.886492622012</v>
      </c>
      <c r="H253" s="200" t="s">
        <v>493</v>
      </c>
      <c r="I253" s="198" t="s">
        <v>496</v>
      </c>
      <c r="J253" s="202" t="s">
        <v>78</v>
      </c>
      <c r="K253" s="201" t="s">
        <v>503</v>
      </c>
      <c r="L253" s="193" t="s">
        <v>510</v>
      </c>
      <c r="M253" s="201" t="s">
        <v>516</v>
      </c>
      <c r="N253" s="203">
        <v>31120</v>
      </c>
      <c r="O253" s="202" t="s">
        <v>554</v>
      </c>
      <c r="P253" s="1" t="s">
        <v>555</v>
      </c>
      <c r="Q253" s="204" t="s">
        <v>643</v>
      </c>
    </row>
    <row r="254" spans="2:17" ht="12" hidden="1" customHeight="1" x14ac:dyDescent="0.25">
      <c r="B254" s="185" t="s">
        <v>172</v>
      </c>
      <c r="C254" s="186" t="s">
        <v>405</v>
      </c>
      <c r="D254" s="191">
        <v>12000</v>
      </c>
      <c r="E254" s="188">
        <f t="shared" si="6"/>
        <v>13620.885357548241</v>
      </c>
      <c r="F254" s="191">
        <v>12000</v>
      </c>
      <c r="G254" s="199">
        <f t="shared" si="7"/>
        <v>13620.885357548241</v>
      </c>
      <c r="H254" s="200" t="s">
        <v>493</v>
      </c>
      <c r="I254" s="187" t="s">
        <v>494</v>
      </c>
      <c r="J254" s="191" t="s">
        <v>78</v>
      </c>
      <c r="K254" s="210" t="s">
        <v>508</v>
      </c>
      <c r="L254" s="193" t="s">
        <v>512</v>
      </c>
      <c r="M254" s="192" t="s">
        <v>525</v>
      </c>
      <c r="N254" s="211">
        <v>14030</v>
      </c>
      <c r="O254" s="202" t="s">
        <v>554</v>
      </c>
      <c r="P254" s="1" t="s">
        <v>555</v>
      </c>
      <c r="Q254" s="187" t="s">
        <v>668</v>
      </c>
    </row>
    <row r="255" spans="2:17" ht="12" hidden="1" customHeight="1" x14ac:dyDescent="0.25">
      <c r="B255" s="185" t="s">
        <v>181</v>
      </c>
      <c r="C255" s="186" t="s">
        <v>242</v>
      </c>
      <c r="D255" s="187">
        <v>-20664.900000000001</v>
      </c>
      <c r="E255" s="188">
        <f t="shared" si="6"/>
        <v>-23456.186152099886</v>
      </c>
      <c r="F255" s="187">
        <v>-20664.900000000001</v>
      </c>
      <c r="G255" s="199">
        <f t="shared" si="7"/>
        <v>-23456.186152099886</v>
      </c>
      <c r="H255" s="200" t="s">
        <v>493</v>
      </c>
      <c r="I255" s="187" t="s">
        <v>496</v>
      </c>
      <c r="J255" s="191" t="s">
        <v>78</v>
      </c>
      <c r="K255" s="192" t="s">
        <v>503</v>
      </c>
      <c r="L255" s="193" t="s">
        <v>512</v>
      </c>
      <c r="M255" s="192" t="s">
        <v>519</v>
      </c>
      <c r="N255" s="194">
        <v>14015</v>
      </c>
      <c r="O255" s="202" t="s">
        <v>554</v>
      </c>
      <c r="P255" s="1" t="s">
        <v>555</v>
      </c>
      <c r="Q255" s="187" t="s">
        <v>565</v>
      </c>
    </row>
    <row r="256" spans="2:17" ht="12" hidden="1" customHeight="1" x14ac:dyDescent="0.25">
      <c r="B256" s="185" t="s">
        <v>181</v>
      </c>
      <c r="C256" s="186" t="s">
        <v>249</v>
      </c>
      <c r="D256" s="187">
        <v>936.9</v>
      </c>
      <c r="E256" s="188">
        <f t="shared" si="6"/>
        <v>1063.4506242905788</v>
      </c>
      <c r="F256" s="187">
        <v>936.9</v>
      </c>
      <c r="G256" s="199">
        <f t="shared" si="7"/>
        <v>1063.4506242905788</v>
      </c>
      <c r="H256" s="200" t="s">
        <v>493</v>
      </c>
      <c r="I256" s="187" t="s">
        <v>496</v>
      </c>
      <c r="J256" s="191" t="s">
        <v>78</v>
      </c>
      <c r="K256" s="192" t="s">
        <v>503</v>
      </c>
      <c r="L256" s="191" t="s">
        <v>512</v>
      </c>
      <c r="M256" s="192" t="s">
        <v>516</v>
      </c>
      <c r="N256" s="194">
        <v>31120</v>
      </c>
      <c r="O256" s="202" t="s">
        <v>554</v>
      </c>
      <c r="P256" s="1" t="s">
        <v>555</v>
      </c>
      <c r="Q256" s="187" t="s">
        <v>568</v>
      </c>
    </row>
    <row r="257" spans="2:17" ht="12" hidden="1" customHeight="1" x14ac:dyDescent="0.25">
      <c r="B257" s="185" t="s">
        <v>181</v>
      </c>
      <c r="C257" s="186" t="s">
        <v>250</v>
      </c>
      <c r="D257" s="187">
        <v>334.2</v>
      </c>
      <c r="E257" s="188">
        <f t="shared" si="6"/>
        <v>379.34165720771847</v>
      </c>
      <c r="F257" s="187">
        <v>334.2</v>
      </c>
      <c r="G257" s="199">
        <f t="shared" si="7"/>
        <v>379.34165720771847</v>
      </c>
      <c r="H257" s="200" t="s">
        <v>493</v>
      </c>
      <c r="I257" s="187" t="s">
        <v>496</v>
      </c>
      <c r="J257" s="191" t="s">
        <v>78</v>
      </c>
      <c r="K257" s="192" t="s">
        <v>503</v>
      </c>
      <c r="L257" s="191" t="s">
        <v>512</v>
      </c>
      <c r="M257" s="192" t="s">
        <v>516</v>
      </c>
      <c r="N257" s="194">
        <v>31120</v>
      </c>
      <c r="O257" s="202" t="s">
        <v>554</v>
      </c>
      <c r="P257" s="1" t="s">
        <v>555</v>
      </c>
      <c r="Q257" s="187" t="s">
        <v>568</v>
      </c>
    </row>
    <row r="258" spans="2:17" ht="12" hidden="1" customHeight="1" x14ac:dyDescent="0.25">
      <c r="B258" s="185" t="s">
        <v>181</v>
      </c>
      <c r="C258" s="186" t="s">
        <v>253</v>
      </c>
      <c r="D258" s="187">
        <v>209104.3</v>
      </c>
      <c r="E258" s="188">
        <f t="shared" si="6"/>
        <v>237348.80817253119</v>
      </c>
      <c r="F258" s="187">
        <v>209104.3</v>
      </c>
      <c r="G258" s="199">
        <f t="shared" si="7"/>
        <v>237348.80817253119</v>
      </c>
      <c r="H258" s="200" t="s">
        <v>493</v>
      </c>
      <c r="I258" s="187" t="s">
        <v>496</v>
      </c>
      <c r="J258" s="191" t="s">
        <v>78</v>
      </c>
      <c r="K258" s="192" t="s">
        <v>503</v>
      </c>
      <c r="L258" s="191" t="s">
        <v>512</v>
      </c>
      <c r="M258" s="192" t="s">
        <v>516</v>
      </c>
      <c r="N258" s="194">
        <v>31120</v>
      </c>
      <c r="O258" s="202" t="s">
        <v>554</v>
      </c>
      <c r="P258" s="1" t="s">
        <v>555</v>
      </c>
      <c r="Q258" s="187" t="s">
        <v>568</v>
      </c>
    </row>
    <row r="259" spans="2:17" ht="12" hidden="1" customHeight="1" x14ac:dyDescent="0.25">
      <c r="B259" s="196" t="s">
        <v>181</v>
      </c>
      <c r="C259" s="197" t="s">
        <v>352</v>
      </c>
      <c r="D259" s="198">
        <v>9545.4500000000007</v>
      </c>
      <c r="E259" s="188">
        <f t="shared" si="6"/>
        <v>10834.790011350738</v>
      </c>
      <c r="F259" s="198">
        <v>9545.4500000000007</v>
      </c>
      <c r="G259" s="199">
        <f t="shared" si="7"/>
        <v>10834.790011350738</v>
      </c>
      <c r="H259" s="200" t="s">
        <v>493</v>
      </c>
      <c r="I259" s="198" t="s">
        <v>496</v>
      </c>
      <c r="J259" s="191" t="s">
        <v>78</v>
      </c>
      <c r="K259" s="201" t="s">
        <v>503</v>
      </c>
      <c r="L259" s="202" t="s">
        <v>512</v>
      </c>
      <c r="M259" s="201" t="s">
        <v>528</v>
      </c>
      <c r="N259" s="203">
        <v>15150</v>
      </c>
      <c r="O259" s="202" t="s">
        <v>554</v>
      </c>
      <c r="P259" s="1" t="s">
        <v>555</v>
      </c>
      <c r="Q259" s="204" t="s">
        <v>642</v>
      </c>
    </row>
    <row r="260" spans="2:17" ht="12" hidden="1" customHeight="1" x14ac:dyDescent="0.25">
      <c r="B260" s="196" t="s">
        <v>181</v>
      </c>
      <c r="C260" s="197" t="s">
        <v>359</v>
      </c>
      <c r="D260" s="198">
        <v>196138.95</v>
      </c>
      <c r="E260" s="188">
        <f t="shared" si="6"/>
        <v>222632.17934165723</v>
      </c>
      <c r="F260" s="198">
        <v>196138.95</v>
      </c>
      <c r="G260" s="199">
        <f t="shared" si="7"/>
        <v>222632.17934165723</v>
      </c>
      <c r="H260" s="200" t="s">
        <v>493</v>
      </c>
      <c r="I260" s="198" t="s">
        <v>496</v>
      </c>
      <c r="J260" s="191" t="s">
        <v>78</v>
      </c>
      <c r="K260" s="201" t="s">
        <v>503</v>
      </c>
      <c r="L260" s="202" t="s">
        <v>512</v>
      </c>
      <c r="M260" s="201" t="s">
        <v>517</v>
      </c>
      <c r="N260" s="203">
        <v>11420</v>
      </c>
      <c r="O260" s="202" t="s">
        <v>554</v>
      </c>
      <c r="P260" s="1" t="s">
        <v>555</v>
      </c>
      <c r="Q260" s="204" t="s">
        <v>652</v>
      </c>
    </row>
    <row r="261" spans="2:17" ht="12" hidden="1" customHeight="1" x14ac:dyDescent="0.25">
      <c r="B261" s="196" t="s">
        <v>181</v>
      </c>
      <c r="C261" s="197" t="s">
        <v>370</v>
      </c>
      <c r="D261" s="198">
        <v>3526.1489999999994</v>
      </c>
      <c r="E261" s="188">
        <f t="shared" si="6"/>
        <v>4002.4392735527804</v>
      </c>
      <c r="F261" s="198">
        <v>3526.1489999999994</v>
      </c>
      <c r="G261" s="199">
        <f t="shared" si="7"/>
        <v>4002.4392735527804</v>
      </c>
      <c r="H261" s="200" t="s">
        <v>493</v>
      </c>
      <c r="I261" s="198" t="s">
        <v>496</v>
      </c>
      <c r="J261" s="191" t="s">
        <v>78</v>
      </c>
      <c r="K261" s="201" t="s">
        <v>503</v>
      </c>
      <c r="L261" s="202" t="s">
        <v>512</v>
      </c>
      <c r="M261" s="201" t="s">
        <v>528</v>
      </c>
      <c r="N261" s="203">
        <v>15112</v>
      </c>
      <c r="O261" s="202" t="s">
        <v>554</v>
      </c>
      <c r="P261" s="1" t="s">
        <v>555</v>
      </c>
      <c r="Q261" s="204" t="s">
        <v>661</v>
      </c>
    </row>
    <row r="262" spans="2:17" ht="12" customHeight="1" x14ac:dyDescent="0.25">
      <c r="B262" s="185" t="s">
        <v>181</v>
      </c>
      <c r="C262" s="208" t="s">
        <v>476</v>
      </c>
      <c r="D262" s="214">
        <v>26700</v>
      </c>
      <c r="E262" s="188">
        <f t="shared" ref="E262:E325" si="8">D262/0.881</f>
        <v>30306.469920544834</v>
      </c>
      <c r="F262" s="214">
        <v>26700</v>
      </c>
      <c r="G262" s="199">
        <f t="shared" ref="G262:G325" si="9">F262/0.881</f>
        <v>30306.469920544834</v>
      </c>
      <c r="H262" s="200" t="s">
        <v>493</v>
      </c>
      <c r="I262" s="209" t="s">
        <v>494</v>
      </c>
      <c r="J262" s="193" t="s">
        <v>78</v>
      </c>
      <c r="K262" s="210" t="s">
        <v>503</v>
      </c>
      <c r="L262" s="193" t="s">
        <v>512</v>
      </c>
      <c r="M262" s="210" t="s">
        <v>532</v>
      </c>
      <c r="N262" s="211">
        <v>31130</v>
      </c>
      <c r="O262" s="193" t="s">
        <v>554</v>
      </c>
      <c r="P262" s="1" t="s">
        <v>554</v>
      </c>
      <c r="Q262" s="218" t="s">
        <v>692</v>
      </c>
    </row>
    <row r="263" spans="2:17" ht="12" customHeight="1" x14ac:dyDescent="0.25">
      <c r="B263" s="185" t="s">
        <v>229</v>
      </c>
      <c r="C263" s="208" t="s">
        <v>479</v>
      </c>
      <c r="D263" s="214">
        <v>26000</v>
      </c>
      <c r="E263" s="188">
        <f t="shared" si="8"/>
        <v>29511.918274687854</v>
      </c>
      <c r="F263" s="214">
        <v>26000</v>
      </c>
      <c r="G263" s="199">
        <f t="shared" si="9"/>
        <v>29511.918274687854</v>
      </c>
      <c r="H263" s="200" t="s">
        <v>493</v>
      </c>
      <c r="I263" s="209" t="s">
        <v>494</v>
      </c>
      <c r="J263" s="193" t="s">
        <v>78</v>
      </c>
      <c r="K263" s="210" t="s">
        <v>503</v>
      </c>
      <c r="L263" s="193" t="s">
        <v>510</v>
      </c>
      <c r="M263" s="210" t="s">
        <v>510</v>
      </c>
      <c r="N263" s="211">
        <v>41081</v>
      </c>
      <c r="O263" s="193" t="s">
        <v>554</v>
      </c>
      <c r="P263" s="1" t="s">
        <v>554</v>
      </c>
      <c r="Q263" s="218" t="s">
        <v>692</v>
      </c>
    </row>
    <row r="264" spans="2:17" ht="12" customHeight="1" x14ac:dyDescent="0.25">
      <c r="B264" s="185" t="s">
        <v>182</v>
      </c>
      <c r="C264" s="186" t="s">
        <v>243</v>
      </c>
      <c r="D264" s="187">
        <v>149111.79999999999</v>
      </c>
      <c r="E264" s="188">
        <f t="shared" si="8"/>
        <v>169252.89443813846</v>
      </c>
      <c r="F264" s="187">
        <v>149111.79999999999</v>
      </c>
      <c r="G264" s="199">
        <f t="shared" si="9"/>
        <v>169252.89443813846</v>
      </c>
      <c r="H264" s="200" t="s">
        <v>493</v>
      </c>
      <c r="I264" s="187" t="s">
        <v>496</v>
      </c>
      <c r="J264" s="191" t="s">
        <v>78</v>
      </c>
      <c r="K264" s="192" t="s">
        <v>503</v>
      </c>
      <c r="L264" s="193" t="s">
        <v>510</v>
      </c>
      <c r="M264" s="192" t="s">
        <v>514</v>
      </c>
      <c r="N264" s="194">
        <v>23110</v>
      </c>
      <c r="O264" s="193" t="s">
        <v>554</v>
      </c>
      <c r="P264" s="1" t="s">
        <v>554</v>
      </c>
      <c r="Q264" s="187" t="s">
        <v>565</v>
      </c>
    </row>
    <row r="265" spans="2:17" ht="12" hidden="1" customHeight="1" x14ac:dyDescent="0.25">
      <c r="B265" s="185" t="s">
        <v>182</v>
      </c>
      <c r="C265" s="186" t="s">
        <v>275</v>
      </c>
      <c r="D265" s="187">
        <v>5.2</v>
      </c>
      <c r="E265" s="188">
        <f t="shared" si="8"/>
        <v>5.9023836549375712</v>
      </c>
      <c r="F265" s="187">
        <v>5.2</v>
      </c>
      <c r="G265" s="199">
        <f t="shared" si="9"/>
        <v>5.9023836549375712</v>
      </c>
      <c r="H265" s="200" t="s">
        <v>493</v>
      </c>
      <c r="I265" s="187" t="s">
        <v>496</v>
      </c>
      <c r="J265" s="191" t="s">
        <v>78</v>
      </c>
      <c r="K265" s="192" t="s">
        <v>503</v>
      </c>
      <c r="L265" s="193" t="s">
        <v>512</v>
      </c>
      <c r="M265" s="192" t="s">
        <v>516</v>
      </c>
      <c r="N265" s="194">
        <v>31140</v>
      </c>
      <c r="O265" s="193" t="s">
        <v>554</v>
      </c>
      <c r="P265" s="1" t="s">
        <v>555</v>
      </c>
      <c r="Q265" s="187" t="s">
        <v>574</v>
      </c>
    </row>
    <row r="266" spans="2:17" ht="12" hidden="1" customHeight="1" x14ac:dyDescent="0.25">
      <c r="B266" s="185" t="s">
        <v>182</v>
      </c>
      <c r="C266" s="186" t="s">
        <v>281</v>
      </c>
      <c r="D266" s="187">
        <v>1133646</v>
      </c>
      <c r="E266" s="188">
        <f t="shared" si="8"/>
        <v>1286771.850170261</v>
      </c>
      <c r="F266" s="187">
        <v>1133646</v>
      </c>
      <c r="G266" s="199">
        <f t="shared" si="9"/>
        <v>1286771.850170261</v>
      </c>
      <c r="H266" s="200" t="s">
        <v>493</v>
      </c>
      <c r="I266" s="187" t="s">
        <v>496</v>
      </c>
      <c r="J266" s="191" t="s">
        <v>78</v>
      </c>
      <c r="K266" s="192" t="s">
        <v>506</v>
      </c>
      <c r="L266" s="202" t="s">
        <v>511</v>
      </c>
      <c r="M266" s="192" t="s">
        <v>514</v>
      </c>
      <c r="N266" s="194">
        <v>23210</v>
      </c>
      <c r="O266" s="193" t="s">
        <v>554</v>
      </c>
      <c r="P266" s="1" t="s">
        <v>555</v>
      </c>
      <c r="Q266" s="187" t="s">
        <v>579</v>
      </c>
    </row>
    <row r="267" spans="2:17" ht="12" hidden="1" customHeight="1" x14ac:dyDescent="0.25">
      <c r="B267" s="196" t="s">
        <v>182</v>
      </c>
      <c r="C267" s="197" t="s">
        <v>342</v>
      </c>
      <c r="D267" s="198">
        <v>70108.100000000006</v>
      </c>
      <c r="E267" s="188">
        <f t="shared" si="8"/>
        <v>79577.866061293986</v>
      </c>
      <c r="F267" s="198">
        <v>70108.100000000006</v>
      </c>
      <c r="G267" s="199">
        <f t="shared" si="9"/>
        <v>79577.866061293986</v>
      </c>
      <c r="H267" s="200" t="s">
        <v>493</v>
      </c>
      <c r="I267" s="198" t="s">
        <v>496</v>
      </c>
      <c r="J267" s="202" t="s">
        <v>78</v>
      </c>
      <c r="K267" s="201" t="s">
        <v>503</v>
      </c>
      <c r="L267" s="193" t="s">
        <v>510</v>
      </c>
      <c r="M267" s="201" t="s">
        <v>516</v>
      </c>
      <c r="N267" s="203">
        <v>31120</v>
      </c>
      <c r="O267" s="193" t="s">
        <v>554</v>
      </c>
      <c r="P267" s="1" t="s">
        <v>555</v>
      </c>
      <c r="Q267" s="204" t="s">
        <v>631</v>
      </c>
    </row>
    <row r="268" spans="2:17" ht="12" hidden="1" customHeight="1" x14ac:dyDescent="0.25">
      <c r="B268" s="196" t="s">
        <v>182</v>
      </c>
      <c r="C268" s="197" t="s">
        <v>349</v>
      </c>
      <c r="D268" s="198">
        <v>53979.830999999998</v>
      </c>
      <c r="E268" s="188">
        <f t="shared" si="8"/>
        <v>61271.090805902379</v>
      </c>
      <c r="F268" s="198">
        <v>53979.830999999998</v>
      </c>
      <c r="G268" s="199">
        <f t="shared" si="9"/>
        <v>61271.090805902379</v>
      </c>
      <c r="H268" s="200" t="s">
        <v>493</v>
      </c>
      <c r="I268" s="198" t="s">
        <v>496</v>
      </c>
      <c r="J268" s="191" t="s">
        <v>78</v>
      </c>
      <c r="K268" s="201" t="s">
        <v>503</v>
      </c>
      <c r="L268" s="202" t="s">
        <v>512</v>
      </c>
      <c r="M268" s="201" t="s">
        <v>519</v>
      </c>
      <c r="N268" s="203">
        <v>14030</v>
      </c>
      <c r="O268" s="193" t="s">
        <v>554</v>
      </c>
      <c r="P268" s="1" t="s">
        <v>555</v>
      </c>
      <c r="Q268" s="204" t="s">
        <v>637</v>
      </c>
    </row>
    <row r="269" spans="2:17" ht="12" hidden="1" customHeight="1" x14ac:dyDescent="0.25">
      <c r="B269" s="185" t="s">
        <v>182</v>
      </c>
      <c r="C269" s="186" t="s">
        <v>360</v>
      </c>
      <c r="D269" s="187">
        <v>2000000</v>
      </c>
      <c r="E269" s="188">
        <f t="shared" si="8"/>
        <v>2270147.5595913734</v>
      </c>
      <c r="F269" s="187">
        <v>2000000</v>
      </c>
      <c r="G269" s="199">
        <f t="shared" si="9"/>
        <v>2270147.5595913734</v>
      </c>
      <c r="H269" s="200" t="s">
        <v>493</v>
      </c>
      <c r="I269" s="187" t="s">
        <v>496</v>
      </c>
      <c r="J269" s="191" t="s">
        <v>78</v>
      </c>
      <c r="K269" s="201" t="s">
        <v>503</v>
      </c>
      <c r="L269" s="191" t="s">
        <v>512</v>
      </c>
      <c r="M269" s="201" t="s">
        <v>523</v>
      </c>
      <c r="N269" s="194">
        <v>41010</v>
      </c>
      <c r="O269" s="193" t="s">
        <v>554</v>
      </c>
      <c r="P269" s="1" t="s">
        <v>555</v>
      </c>
      <c r="Q269" s="187" t="s">
        <v>653</v>
      </c>
    </row>
    <row r="270" spans="2:17" ht="12" hidden="1" customHeight="1" x14ac:dyDescent="0.25">
      <c r="B270" s="185" t="s">
        <v>182</v>
      </c>
      <c r="C270" s="186" t="s">
        <v>388</v>
      </c>
      <c r="D270" s="191">
        <v>61715</v>
      </c>
      <c r="E270" s="188">
        <f t="shared" si="8"/>
        <v>70051.078320090804</v>
      </c>
      <c r="F270" s="191">
        <v>61715</v>
      </c>
      <c r="G270" s="199">
        <f t="shared" si="9"/>
        <v>70051.078320090804</v>
      </c>
      <c r="H270" s="200" t="s">
        <v>493</v>
      </c>
      <c r="I270" s="187" t="s">
        <v>494</v>
      </c>
      <c r="J270" s="191" t="s">
        <v>500</v>
      </c>
      <c r="K270" s="210" t="s">
        <v>508</v>
      </c>
      <c r="L270" s="193" t="s">
        <v>512</v>
      </c>
      <c r="M270" s="192" t="s">
        <v>534</v>
      </c>
      <c r="N270" s="211">
        <v>31220</v>
      </c>
      <c r="O270" s="193" t="s">
        <v>554</v>
      </c>
      <c r="P270" s="1" t="s">
        <v>555</v>
      </c>
      <c r="Q270" s="187" t="s">
        <v>667</v>
      </c>
    </row>
    <row r="271" spans="2:17" ht="12" hidden="1" customHeight="1" x14ac:dyDescent="0.25">
      <c r="B271" s="185" t="s">
        <v>182</v>
      </c>
      <c r="C271" s="186" t="s">
        <v>398</v>
      </c>
      <c r="D271" s="191">
        <v>80000</v>
      </c>
      <c r="E271" s="188">
        <f t="shared" si="8"/>
        <v>90805.902383654931</v>
      </c>
      <c r="F271" s="191">
        <v>80000</v>
      </c>
      <c r="G271" s="199">
        <f t="shared" si="9"/>
        <v>90805.902383654931</v>
      </c>
      <c r="H271" s="200" t="s">
        <v>493</v>
      </c>
      <c r="I271" s="187" t="s">
        <v>494</v>
      </c>
      <c r="J271" s="191" t="s">
        <v>500</v>
      </c>
      <c r="K271" s="210" t="s">
        <v>508</v>
      </c>
      <c r="L271" s="202" t="s">
        <v>511</v>
      </c>
      <c r="M271" s="192" t="s">
        <v>514</v>
      </c>
      <c r="N271" s="212">
        <v>23111</v>
      </c>
      <c r="O271" s="193" t="s">
        <v>554</v>
      </c>
      <c r="P271" s="1" t="s">
        <v>555</v>
      </c>
      <c r="Q271" s="187" t="s">
        <v>667</v>
      </c>
    </row>
    <row r="272" spans="2:17" ht="12" hidden="1" customHeight="1" x14ac:dyDescent="0.25">
      <c r="B272" s="185" t="s">
        <v>182</v>
      </c>
      <c r="C272" s="186" t="s">
        <v>426</v>
      </c>
      <c r="D272" s="187">
        <v>197279</v>
      </c>
      <c r="E272" s="188">
        <f t="shared" si="8"/>
        <v>223926.22020431329</v>
      </c>
      <c r="F272" s="187">
        <v>197279</v>
      </c>
      <c r="G272" s="199">
        <f t="shared" si="9"/>
        <v>223926.22020431329</v>
      </c>
      <c r="H272" s="200" t="s">
        <v>493</v>
      </c>
      <c r="I272" s="187" t="s">
        <v>494</v>
      </c>
      <c r="J272" s="191" t="s">
        <v>80</v>
      </c>
      <c r="K272" s="192" t="s">
        <v>503</v>
      </c>
      <c r="L272" s="193" t="s">
        <v>512</v>
      </c>
      <c r="M272" s="192" t="s">
        <v>519</v>
      </c>
      <c r="N272" s="194">
        <v>14031</v>
      </c>
      <c r="O272" s="193" t="s">
        <v>554</v>
      </c>
      <c r="P272" s="1" t="s">
        <v>555</v>
      </c>
      <c r="Q272" s="187" t="s">
        <v>672</v>
      </c>
    </row>
    <row r="273" spans="2:17" ht="12" hidden="1" customHeight="1" x14ac:dyDescent="0.25">
      <c r="B273" s="196" t="s">
        <v>205</v>
      </c>
      <c r="C273" s="197" t="s">
        <v>341</v>
      </c>
      <c r="D273" s="198">
        <v>10355.558500000001</v>
      </c>
      <c r="E273" s="188">
        <f t="shared" si="8"/>
        <v>11754.322928490354</v>
      </c>
      <c r="F273" s="198">
        <v>10355.558500000001</v>
      </c>
      <c r="G273" s="199">
        <f t="shared" si="9"/>
        <v>11754.322928490354</v>
      </c>
      <c r="H273" s="200" t="s">
        <v>493</v>
      </c>
      <c r="I273" s="198" t="s">
        <v>496</v>
      </c>
      <c r="J273" s="191" t="s">
        <v>78</v>
      </c>
      <c r="K273" s="201" t="s">
        <v>503</v>
      </c>
      <c r="L273" s="202" t="s">
        <v>512</v>
      </c>
      <c r="M273" s="201" t="s">
        <v>516</v>
      </c>
      <c r="N273" s="203">
        <v>31194</v>
      </c>
      <c r="O273" s="193" t="s">
        <v>554</v>
      </c>
      <c r="P273" s="1" t="s">
        <v>555</v>
      </c>
      <c r="Q273" s="204" t="s">
        <v>630</v>
      </c>
    </row>
    <row r="274" spans="2:17" ht="12" hidden="1" customHeight="1" x14ac:dyDescent="0.25">
      <c r="B274" s="196" t="s">
        <v>205</v>
      </c>
      <c r="C274" s="197" t="s">
        <v>342</v>
      </c>
      <c r="D274" s="198">
        <v>30518</v>
      </c>
      <c r="E274" s="188">
        <f t="shared" si="8"/>
        <v>34640.181611804765</v>
      </c>
      <c r="F274" s="198">
        <v>30518</v>
      </c>
      <c r="G274" s="199">
        <f t="shared" si="9"/>
        <v>34640.181611804765</v>
      </c>
      <c r="H274" s="200" t="s">
        <v>493</v>
      </c>
      <c r="I274" s="198" t="s">
        <v>496</v>
      </c>
      <c r="J274" s="202" t="s">
        <v>78</v>
      </c>
      <c r="K274" s="201" t="s">
        <v>503</v>
      </c>
      <c r="L274" s="193" t="s">
        <v>510</v>
      </c>
      <c r="M274" s="201" t="s">
        <v>516</v>
      </c>
      <c r="N274" s="203">
        <v>31120</v>
      </c>
      <c r="O274" s="193" t="s">
        <v>554</v>
      </c>
      <c r="P274" s="1" t="s">
        <v>555</v>
      </c>
      <c r="Q274" s="204" t="s">
        <v>631</v>
      </c>
    </row>
    <row r="275" spans="2:17" ht="12" hidden="1" customHeight="1" x14ac:dyDescent="0.25">
      <c r="B275" s="196" t="s">
        <v>205</v>
      </c>
      <c r="C275" s="197" t="s">
        <v>347</v>
      </c>
      <c r="D275" s="198">
        <v>43684.883000000002</v>
      </c>
      <c r="E275" s="188">
        <f t="shared" si="8"/>
        <v>49585.565266742342</v>
      </c>
      <c r="F275" s="198">
        <v>43684.883000000002</v>
      </c>
      <c r="G275" s="199">
        <f t="shared" si="9"/>
        <v>49585.565266742342</v>
      </c>
      <c r="H275" s="200" t="s">
        <v>493</v>
      </c>
      <c r="I275" s="198" t="s">
        <v>496</v>
      </c>
      <c r="J275" s="202" t="s">
        <v>78</v>
      </c>
      <c r="K275" s="201" t="s">
        <v>503</v>
      </c>
      <c r="L275" s="193" t="s">
        <v>510</v>
      </c>
      <c r="M275" s="201" t="s">
        <v>516</v>
      </c>
      <c r="N275" s="203">
        <v>31120</v>
      </c>
      <c r="O275" s="193" t="s">
        <v>554</v>
      </c>
      <c r="P275" s="1" t="s">
        <v>555</v>
      </c>
      <c r="Q275" s="204" t="s">
        <v>636</v>
      </c>
    </row>
    <row r="276" spans="2:17" ht="12" hidden="1" customHeight="1" x14ac:dyDescent="0.25">
      <c r="B276" s="196" t="s">
        <v>205</v>
      </c>
      <c r="C276" s="197" t="s">
        <v>372</v>
      </c>
      <c r="D276" s="198">
        <v>22567.423999999999</v>
      </c>
      <c r="E276" s="188">
        <f t="shared" si="8"/>
        <v>25615.691259931893</v>
      </c>
      <c r="F276" s="198">
        <v>22567.423999999999</v>
      </c>
      <c r="G276" s="199">
        <f t="shared" si="9"/>
        <v>25615.691259931893</v>
      </c>
      <c r="H276" s="200" t="s">
        <v>493</v>
      </c>
      <c r="I276" s="198" t="s">
        <v>496</v>
      </c>
      <c r="J276" s="202" t="s">
        <v>78</v>
      </c>
      <c r="K276" s="201" t="s">
        <v>503</v>
      </c>
      <c r="L276" s="193" t="s">
        <v>510</v>
      </c>
      <c r="M276" s="201" t="s">
        <v>528</v>
      </c>
      <c r="N276" s="203">
        <v>15112</v>
      </c>
      <c r="O276" s="193" t="s">
        <v>554</v>
      </c>
      <c r="P276" s="1" t="s">
        <v>555</v>
      </c>
      <c r="Q276" s="204" t="s">
        <v>661</v>
      </c>
    </row>
    <row r="277" spans="2:17" ht="12" hidden="1" customHeight="1" x14ac:dyDescent="0.25">
      <c r="B277" s="185" t="s">
        <v>169</v>
      </c>
      <c r="C277" s="186" t="s">
        <v>230</v>
      </c>
      <c r="D277" s="187">
        <v>4032</v>
      </c>
      <c r="E277" s="188">
        <f t="shared" si="8"/>
        <v>4576.6174801362085</v>
      </c>
      <c r="F277" s="187">
        <v>4032</v>
      </c>
      <c r="G277" s="199">
        <f t="shared" si="9"/>
        <v>4576.6174801362085</v>
      </c>
      <c r="H277" s="200" t="s">
        <v>493</v>
      </c>
      <c r="I277" s="187" t="s">
        <v>494</v>
      </c>
      <c r="J277" s="191" t="s">
        <v>78</v>
      </c>
      <c r="K277" s="192" t="s">
        <v>503</v>
      </c>
      <c r="L277" s="193" t="s">
        <v>510</v>
      </c>
      <c r="M277" s="192" t="s">
        <v>513</v>
      </c>
      <c r="N277" s="211">
        <v>41010</v>
      </c>
      <c r="O277" s="193" t="s">
        <v>554</v>
      </c>
      <c r="P277" s="1" t="s">
        <v>555</v>
      </c>
      <c r="Q277" s="187" t="s">
        <v>556</v>
      </c>
    </row>
    <row r="278" spans="2:17" ht="12" hidden="1" customHeight="1" x14ac:dyDescent="0.25">
      <c r="B278" s="185" t="s">
        <v>216</v>
      </c>
      <c r="C278" s="186" t="s">
        <v>390</v>
      </c>
      <c r="D278" s="191">
        <v>79895</v>
      </c>
      <c r="E278" s="188">
        <f t="shared" si="8"/>
        <v>90686.719636776383</v>
      </c>
      <c r="F278" s="191">
        <v>79895</v>
      </c>
      <c r="G278" s="199">
        <f t="shared" si="9"/>
        <v>90686.719636776383</v>
      </c>
      <c r="H278" s="200" t="s">
        <v>493</v>
      </c>
      <c r="I278" s="187" t="s">
        <v>494</v>
      </c>
      <c r="J278" s="191" t="s">
        <v>500</v>
      </c>
      <c r="K278" s="210" t="s">
        <v>508</v>
      </c>
      <c r="L278" s="193" t="s">
        <v>512</v>
      </c>
      <c r="M278" s="192" t="s">
        <v>534</v>
      </c>
      <c r="N278" s="211">
        <v>31220</v>
      </c>
      <c r="O278" s="193" t="s">
        <v>554</v>
      </c>
      <c r="P278" s="1" t="s">
        <v>555</v>
      </c>
      <c r="Q278" s="187" t="s">
        <v>667</v>
      </c>
    </row>
    <row r="279" spans="2:17" ht="12" hidden="1" customHeight="1" x14ac:dyDescent="0.25">
      <c r="B279" s="185" t="s">
        <v>216</v>
      </c>
      <c r="C279" s="186" t="s">
        <v>407</v>
      </c>
      <c r="D279" s="191">
        <v>5680.2080000000005</v>
      </c>
      <c r="E279" s="188">
        <f t="shared" si="8"/>
        <v>6447.4551645856991</v>
      </c>
      <c r="F279" s="191">
        <v>5680.2080000000005</v>
      </c>
      <c r="G279" s="199">
        <f t="shared" si="9"/>
        <v>6447.4551645856991</v>
      </c>
      <c r="H279" s="200" t="s">
        <v>493</v>
      </c>
      <c r="I279" s="187" t="s">
        <v>494</v>
      </c>
      <c r="J279" s="191" t="s">
        <v>78</v>
      </c>
      <c r="K279" s="210" t="s">
        <v>508</v>
      </c>
      <c r="L279" s="193" t="s">
        <v>512</v>
      </c>
      <c r="M279" s="192" t="s">
        <v>525</v>
      </c>
      <c r="N279" s="212">
        <v>14010</v>
      </c>
      <c r="O279" s="193" t="s">
        <v>554</v>
      </c>
      <c r="P279" s="1" t="s">
        <v>555</v>
      </c>
      <c r="Q279" s="187" t="s">
        <v>668</v>
      </c>
    </row>
    <row r="280" spans="2:17" ht="12" hidden="1" customHeight="1" x14ac:dyDescent="0.25">
      <c r="B280" s="185" t="s">
        <v>216</v>
      </c>
      <c r="C280" s="222" t="s">
        <v>381</v>
      </c>
      <c r="D280" s="191">
        <v>18200</v>
      </c>
      <c r="E280" s="188">
        <f t="shared" si="8"/>
        <v>20658.342792281499</v>
      </c>
      <c r="F280" s="191">
        <v>18200</v>
      </c>
      <c r="G280" s="199">
        <f t="shared" si="9"/>
        <v>20658.342792281499</v>
      </c>
      <c r="H280" s="200" t="s">
        <v>701</v>
      </c>
      <c r="I280" s="187" t="s">
        <v>494</v>
      </c>
      <c r="J280" s="191" t="s">
        <v>78</v>
      </c>
      <c r="K280" s="192" t="s">
        <v>503</v>
      </c>
      <c r="L280" s="193" t="s">
        <v>512</v>
      </c>
      <c r="M280" s="192" t="s">
        <v>525</v>
      </c>
      <c r="N280" s="211">
        <v>14030</v>
      </c>
      <c r="O280" s="193" t="s">
        <v>554</v>
      </c>
      <c r="P280" s="1" t="s">
        <v>555</v>
      </c>
      <c r="Q280" s="187" t="s">
        <v>666</v>
      </c>
    </row>
    <row r="281" spans="2:17" ht="12" hidden="1" customHeight="1" x14ac:dyDescent="0.25">
      <c r="B281" s="185" t="s">
        <v>216</v>
      </c>
      <c r="C281" s="222" t="s">
        <v>383</v>
      </c>
      <c r="D281" s="191">
        <v>28900.880000000001</v>
      </c>
      <c r="E281" s="188">
        <f t="shared" si="8"/>
        <v>32804.631101021565</v>
      </c>
      <c r="F281" s="191">
        <v>28900.880000000001</v>
      </c>
      <c r="G281" s="199">
        <f t="shared" si="9"/>
        <v>32804.631101021565</v>
      </c>
      <c r="H281" s="200" t="s">
        <v>701</v>
      </c>
      <c r="I281" s="187" t="s">
        <v>494</v>
      </c>
      <c r="J281" s="191" t="s">
        <v>78</v>
      </c>
      <c r="K281" s="192" t="s">
        <v>503</v>
      </c>
      <c r="L281" s="193" t="s">
        <v>512</v>
      </c>
      <c r="M281" s="192" t="s">
        <v>525</v>
      </c>
      <c r="N281" s="211">
        <v>14030</v>
      </c>
      <c r="O281" s="193" t="s">
        <v>554</v>
      </c>
      <c r="P281" s="1" t="s">
        <v>555</v>
      </c>
      <c r="Q281" s="187" t="s">
        <v>666</v>
      </c>
    </row>
    <row r="282" spans="2:17" ht="12" hidden="1" customHeight="1" x14ac:dyDescent="0.25">
      <c r="B282" s="185" t="s">
        <v>185</v>
      </c>
      <c r="C282" s="186" t="s">
        <v>254</v>
      </c>
      <c r="D282" s="187">
        <v>246729.25</v>
      </c>
      <c r="E282" s="188">
        <f t="shared" si="8"/>
        <v>280055.90238365496</v>
      </c>
      <c r="F282" s="187">
        <v>246729.25</v>
      </c>
      <c r="G282" s="199">
        <f t="shared" si="9"/>
        <v>280055.90238365496</v>
      </c>
      <c r="H282" s="200" t="s">
        <v>493</v>
      </c>
      <c r="I282" s="187" t="s">
        <v>496</v>
      </c>
      <c r="J282" s="191" t="s">
        <v>78</v>
      </c>
      <c r="K282" s="192" t="s">
        <v>503</v>
      </c>
      <c r="L282" s="193" t="s">
        <v>512</v>
      </c>
      <c r="M282" s="192" t="s">
        <v>516</v>
      </c>
      <c r="N282" s="194">
        <v>31163</v>
      </c>
      <c r="O282" s="193" t="s">
        <v>554</v>
      </c>
      <c r="P282" s="1" t="s">
        <v>555</v>
      </c>
      <c r="Q282" s="209" t="s">
        <v>568</v>
      </c>
    </row>
    <row r="283" spans="2:17" ht="12" hidden="1" customHeight="1" x14ac:dyDescent="0.25">
      <c r="B283" s="185" t="s">
        <v>185</v>
      </c>
      <c r="C283" s="186" t="s">
        <v>260</v>
      </c>
      <c r="D283" s="187">
        <v>40653.5</v>
      </c>
      <c r="E283" s="188">
        <f t="shared" si="8"/>
        <v>46144.721906923951</v>
      </c>
      <c r="F283" s="187">
        <v>40653.5</v>
      </c>
      <c r="G283" s="199">
        <f t="shared" si="9"/>
        <v>46144.721906923951</v>
      </c>
      <c r="H283" s="200" t="s">
        <v>493</v>
      </c>
      <c r="I283" s="187" t="s">
        <v>496</v>
      </c>
      <c r="J283" s="191" t="s">
        <v>78</v>
      </c>
      <c r="K283" s="192" t="s">
        <v>503</v>
      </c>
      <c r="L283" s="193" t="s">
        <v>510</v>
      </c>
      <c r="M283" s="192" t="s">
        <v>516</v>
      </c>
      <c r="N283" s="194">
        <v>31120</v>
      </c>
      <c r="O283" s="193" t="s">
        <v>554</v>
      </c>
      <c r="P283" s="1" t="s">
        <v>555</v>
      </c>
      <c r="Q283" s="187" t="s">
        <v>568</v>
      </c>
    </row>
    <row r="284" spans="2:17" ht="12" hidden="1" customHeight="1" x14ac:dyDescent="0.25">
      <c r="B284" s="185" t="s">
        <v>185</v>
      </c>
      <c r="C284" s="186" t="s">
        <v>276</v>
      </c>
      <c r="D284" s="187">
        <v>37433.1</v>
      </c>
      <c r="E284" s="188">
        <f t="shared" si="8"/>
        <v>42489.330306469921</v>
      </c>
      <c r="F284" s="187">
        <v>37433.1</v>
      </c>
      <c r="G284" s="199">
        <f t="shared" si="9"/>
        <v>42489.330306469921</v>
      </c>
      <c r="H284" s="200" t="s">
        <v>493</v>
      </c>
      <c r="I284" s="187" t="s">
        <v>496</v>
      </c>
      <c r="J284" s="191" t="s">
        <v>78</v>
      </c>
      <c r="K284" s="192" t="s">
        <v>503</v>
      </c>
      <c r="L284" s="193" t="s">
        <v>510</v>
      </c>
      <c r="M284" s="192" t="s">
        <v>524</v>
      </c>
      <c r="N284" s="194">
        <v>43010</v>
      </c>
      <c r="O284" s="193" t="s">
        <v>554</v>
      </c>
      <c r="P284" s="1" t="s">
        <v>555</v>
      </c>
      <c r="Q284" s="187" t="s">
        <v>575</v>
      </c>
    </row>
    <row r="285" spans="2:17" ht="12" hidden="1" customHeight="1" x14ac:dyDescent="0.25">
      <c r="B285" s="185" t="s">
        <v>185</v>
      </c>
      <c r="C285" s="186" t="s">
        <v>288</v>
      </c>
      <c r="D285" s="187">
        <v>3102273.82</v>
      </c>
      <c r="E285" s="188">
        <f t="shared" si="8"/>
        <v>3521309.6708286037</v>
      </c>
      <c r="F285" s="187">
        <v>3102273.82</v>
      </c>
      <c r="G285" s="199">
        <f t="shared" si="9"/>
        <v>3521309.6708286037</v>
      </c>
      <c r="H285" s="200" t="s">
        <v>493</v>
      </c>
      <c r="I285" s="187" t="s">
        <v>496</v>
      </c>
      <c r="J285" s="191" t="s">
        <v>78</v>
      </c>
      <c r="K285" s="192" t="s">
        <v>503</v>
      </c>
      <c r="L285" s="191" t="s">
        <v>512</v>
      </c>
      <c r="M285" s="201" t="s">
        <v>519</v>
      </c>
      <c r="N285" s="194">
        <v>14040</v>
      </c>
      <c r="O285" s="193" t="s">
        <v>554</v>
      </c>
      <c r="P285" s="1" t="s">
        <v>555</v>
      </c>
      <c r="Q285" s="187" t="s">
        <v>586</v>
      </c>
    </row>
    <row r="286" spans="2:17" ht="12" hidden="1" customHeight="1" x14ac:dyDescent="0.25">
      <c r="B286" s="196" t="s">
        <v>185</v>
      </c>
      <c r="C286" s="197" t="s">
        <v>311</v>
      </c>
      <c r="D286" s="198">
        <v>101948.85400000001</v>
      </c>
      <c r="E286" s="188">
        <f t="shared" si="8"/>
        <v>115719.47105561862</v>
      </c>
      <c r="F286" s="198">
        <v>101948.85400000001</v>
      </c>
      <c r="G286" s="199">
        <f t="shared" si="9"/>
        <v>115719.47105561862</v>
      </c>
      <c r="H286" s="200" t="s">
        <v>493</v>
      </c>
      <c r="I286" s="198" t="s">
        <v>496</v>
      </c>
      <c r="J286" s="202" t="s">
        <v>78</v>
      </c>
      <c r="K286" s="201" t="s">
        <v>503</v>
      </c>
      <c r="L286" s="193" t="s">
        <v>510</v>
      </c>
      <c r="M286" s="201" t="s">
        <v>516</v>
      </c>
      <c r="N286" s="203">
        <v>31166</v>
      </c>
      <c r="O286" s="193" t="s">
        <v>554</v>
      </c>
      <c r="P286" s="1" t="s">
        <v>555</v>
      </c>
      <c r="Q286" s="204" t="s">
        <v>600</v>
      </c>
    </row>
    <row r="287" spans="2:17" ht="12" hidden="1" customHeight="1" x14ac:dyDescent="0.25">
      <c r="B287" s="196" t="s">
        <v>185</v>
      </c>
      <c r="C287" s="197" t="s">
        <v>317</v>
      </c>
      <c r="D287" s="198">
        <v>19815.688000000002</v>
      </c>
      <c r="E287" s="188">
        <f t="shared" si="8"/>
        <v>22492.267877412032</v>
      </c>
      <c r="F287" s="198">
        <v>19815.688000000002</v>
      </c>
      <c r="G287" s="199">
        <f t="shared" si="9"/>
        <v>22492.267877412032</v>
      </c>
      <c r="H287" s="200" t="s">
        <v>493</v>
      </c>
      <c r="I287" s="198" t="s">
        <v>496</v>
      </c>
      <c r="J287" s="191" t="s">
        <v>78</v>
      </c>
      <c r="K287" s="201" t="s">
        <v>503</v>
      </c>
      <c r="L287" s="202" t="s">
        <v>512</v>
      </c>
      <c r="M287" s="201" t="s">
        <v>520</v>
      </c>
      <c r="N287" s="203">
        <v>43040</v>
      </c>
      <c r="O287" s="193" t="s">
        <v>554</v>
      </c>
      <c r="P287" s="1" t="s">
        <v>555</v>
      </c>
      <c r="Q287" s="204" t="s">
        <v>607</v>
      </c>
    </row>
    <row r="288" spans="2:17" ht="12" hidden="1" customHeight="1" x14ac:dyDescent="0.25">
      <c r="B288" s="185" t="s">
        <v>185</v>
      </c>
      <c r="C288" s="186" t="s">
        <v>318</v>
      </c>
      <c r="D288" s="187">
        <v>-27583</v>
      </c>
      <c r="E288" s="188">
        <f t="shared" si="8"/>
        <v>-31308.740068104427</v>
      </c>
      <c r="F288" s="187">
        <v>-27583</v>
      </c>
      <c r="G288" s="199">
        <f t="shared" si="9"/>
        <v>-31308.740068104427</v>
      </c>
      <c r="H288" s="200" t="s">
        <v>493</v>
      </c>
      <c r="I288" s="187" t="s">
        <v>496</v>
      </c>
      <c r="J288" s="191" t="s">
        <v>78</v>
      </c>
      <c r="K288" s="192" t="s">
        <v>506</v>
      </c>
      <c r="L288" s="191" t="s">
        <v>512</v>
      </c>
      <c r="M288" s="201" t="s">
        <v>526</v>
      </c>
      <c r="N288" s="194">
        <v>74020</v>
      </c>
      <c r="O288" s="193" t="s">
        <v>554</v>
      </c>
      <c r="P288" s="1" t="s">
        <v>555</v>
      </c>
      <c r="Q288" s="187" t="s">
        <v>610</v>
      </c>
    </row>
    <row r="289" spans="2:17" ht="12" hidden="1" customHeight="1" x14ac:dyDescent="0.25">
      <c r="B289" s="196" t="s">
        <v>185</v>
      </c>
      <c r="C289" s="197" t="s">
        <v>321</v>
      </c>
      <c r="D289" s="198">
        <v>42533.65</v>
      </c>
      <c r="E289" s="188">
        <f t="shared" si="8"/>
        <v>48278.83087400681</v>
      </c>
      <c r="F289" s="198">
        <v>42533.65</v>
      </c>
      <c r="G289" s="199">
        <f t="shared" si="9"/>
        <v>48278.83087400681</v>
      </c>
      <c r="H289" s="200" t="s">
        <v>493</v>
      </c>
      <c r="I289" s="198" t="s">
        <v>496</v>
      </c>
      <c r="J289" s="191" t="s">
        <v>78</v>
      </c>
      <c r="K289" s="201" t="s">
        <v>503</v>
      </c>
      <c r="L289" s="202" t="s">
        <v>512</v>
      </c>
      <c r="M289" s="201" t="s">
        <v>526</v>
      </c>
      <c r="N289" s="203">
        <v>72012</v>
      </c>
      <c r="O289" s="193" t="s">
        <v>554</v>
      </c>
      <c r="P289" s="1" t="s">
        <v>555</v>
      </c>
      <c r="Q289" s="204" t="s">
        <v>614</v>
      </c>
    </row>
    <row r="290" spans="2:17" ht="12" hidden="1" customHeight="1" x14ac:dyDescent="0.25">
      <c r="B290" s="196" t="s">
        <v>185</v>
      </c>
      <c r="C290" s="197" t="s">
        <v>323</v>
      </c>
      <c r="D290" s="198">
        <v>140552.1</v>
      </c>
      <c r="E290" s="188">
        <f t="shared" si="8"/>
        <v>159537.00340522136</v>
      </c>
      <c r="F290" s="198">
        <v>140552.1</v>
      </c>
      <c r="G290" s="199">
        <f t="shared" si="9"/>
        <v>159537.00340522136</v>
      </c>
      <c r="H290" s="200" t="s">
        <v>493</v>
      </c>
      <c r="I290" s="198" t="s">
        <v>496</v>
      </c>
      <c r="J290" s="202" t="s">
        <v>78</v>
      </c>
      <c r="K290" s="201" t="s">
        <v>503</v>
      </c>
      <c r="L290" s="193" t="s">
        <v>510</v>
      </c>
      <c r="M290" s="201" t="s">
        <v>530</v>
      </c>
      <c r="N290" s="203">
        <v>16010</v>
      </c>
      <c r="O290" s="193" t="s">
        <v>554</v>
      </c>
      <c r="P290" s="1" t="s">
        <v>555</v>
      </c>
      <c r="Q290" s="204" t="s">
        <v>616</v>
      </c>
    </row>
    <row r="291" spans="2:17" ht="12" hidden="1" customHeight="1" x14ac:dyDescent="0.25">
      <c r="B291" s="185" t="s">
        <v>185</v>
      </c>
      <c r="C291" s="186" t="s">
        <v>322</v>
      </c>
      <c r="D291" s="187">
        <v>209479.52</v>
      </c>
      <c r="E291" s="188">
        <f t="shared" si="8"/>
        <v>237774.71055618612</v>
      </c>
      <c r="F291" s="187">
        <v>209479.52</v>
      </c>
      <c r="G291" s="199">
        <f t="shared" si="9"/>
        <v>237774.71055618612</v>
      </c>
      <c r="H291" s="200" t="s">
        <v>493</v>
      </c>
      <c r="I291" s="187" t="s">
        <v>496</v>
      </c>
      <c r="J291" s="191" t="s">
        <v>78</v>
      </c>
      <c r="K291" s="192" t="s">
        <v>506</v>
      </c>
      <c r="L291" s="191" t="s">
        <v>512</v>
      </c>
      <c r="M291" s="201" t="s">
        <v>516</v>
      </c>
      <c r="N291" s="194">
        <v>31163</v>
      </c>
      <c r="O291" s="193" t="s">
        <v>554</v>
      </c>
      <c r="P291" s="1" t="s">
        <v>555</v>
      </c>
      <c r="Q291" s="187" t="s">
        <v>617</v>
      </c>
    </row>
    <row r="292" spans="2:17" ht="12" hidden="1" customHeight="1" x14ac:dyDescent="0.25">
      <c r="B292" s="196" t="s">
        <v>185</v>
      </c>
      <c r="C292" s="197" t="s">
        <v>344</v>
      </c>
      <c r="D292" s="198">
        <v>39562.5</v>
      </c>
      <c r="E292" s="188">
        <f t="shared" si="8"/>
        <v>44906.356413166854</v>
      </c>
      <c r="F292" s="198">
        <v>39562.5</v>
      </c>
      <c r="G292" s="199">
        <f t="shared" si="9"/>
        <v>44906.356413166854</v>
      </c>
      <c r="H292" s="200" t="s">
        <v>493</v>
      </c>
      <c r="I292" s="198" t="s">
        <v>496</v>
      </c>
      <c r="J292" s="191" t="s">
        <v>78</v>
      </c>
      <c r="K292" s="201" t="s">
        <v>503</v>
      </c>
      <c r="L292" s="202" t="s">
        <v>512</v>
      </c>
      <c r="M292" s="201" t="s">
        <v>526</v>
      </c>
      <c r="N292" s="203">
        <v>72050</v>
      </c>
      <c r="O292" s="193" t="s">
        <v>554</v>
      </c>
      <c r="P292" s="1" t="s">
        <v>555</v>
      </c>
      <c r="Q292" s="204" t="s">
        <v>633</v>
      </c>
    </row>
    <row r="293" spans="2:17" ht="12" hidden="1" customHeight="1" x14ac:dyDescent="0.25">
      <c r="B293" s="185" t="s">
        <v>185</v>
      </c>
      <c r="C293" s="186" t="s">
        <v>364</v>
      </c>
      <c r="D293" s="187">
        <v>210250</v>
      </c>
      <c r="E293" s="188">
        <f t="shared" si="8"/>
        <v>238649.26220204314</v>
      </c>
      <c r="F293" s="187">
        <v>210250</v>
      </c>
      <c r="G293" s="199">
        <f t="shared" si="9"/>
        <v>238649.26220204314</v>
      </c>
      <c r="H293" s="200" t="s">
        <v>493</v>
      </c>
      <c r="I293" s="187" t="s">
        <v>496</v>
      </c>
      <c r="J293" s="191" t="s">
        <v>78</v>
      </c>
      <c r="K293" s="201" t="s">
        <v>503</v>
      </c>
      <c r="L293" s="193" t="s">
        <v>512</v>
      </c>
      <c r="M293" s="201" t="s">
        <v>523</v>
      </c>
      <c r="N293" s="194">
        <v>41030</v>
      </c>
      <c r="O293" s="193" t="s">
        <v>554</v>
      </c>
      <c r="P293" s="1" t="s">
        <v>555</v>
      </c>
      <c r="Q293" s="187" t="s">
        <v>656</v>
      </c>
    </row>
    <row r="294" spans="2:17" ht="12" hidden="1" customHeight="1" x14ac:dyDescent="0.25">
      <c r="B294" s="185" t="s">
        <v>189</v>
      </c>
      <c r="C294" s="186" t="s">
        <v>267</v>
      </c>
      <c r="D294" s="187">
        <v>537294.6</v>
      </c>
      <c r="E294" s="188">
        <f t="shared" si="8"/>
        <v>609869.0124858116</v>
      </c>
      <c r="F294" s="187">
        <v>537294.6</v>
      </c>
      <c r="G294" s="199">
        <f t="shared" si="9"/>
        <v>609869.0124858116</v>
      </c>
      <c r="H294" s="200" t="s">
        <v>493</v>
      </c>
      <c r="I294" s="187" t="s">
        <v>496</v>
      </c>
      <c r="J294" s="191" t="s">
        <v>78</v>
      </c>
      <c r="K294" s="192" t="s">
        <v>503</v>
      </c>
      <c r="L294" s="193" t="s">
        <v>510</v>
      </c>
      <c r="M294" s="192" t="s">
        <v>517</v>
      </c>
      <c r="N294" s="194">
        <v>11120</v>
      </c>
      <c r="O294" s="193" t="s">
        <v>554</v>
      </c>
      <c r="P294" s="1" t="s">
        <v>555</v>
      </c>
      <c r="Q294" s="187" t="s">
        <v>570</v>
      </c>
    </row>
    <row r="295" spans="2:17" ht="12" hidden="1" customHeight="1" x14ac:dyDescent="0.25">
      <c r="B295" s="185" t="s">
        <v>189</v>
      </c>
      <c r="C295" s="186" t="s">
        <v>363</v>
      </c>
      <c r="D295" s="187">
        <v>621899</v>
      </c>
      <c r="E295" s="188">
        <f t="shared" si="8"/>
        <v>705901.24858115776</v>
      </c>
      <c r="F295" s="187">
        <v>621899</v>
      </c>
      <c r="G295" s="199">
        <f t="shared" si="9"/>
        <v>705901.24858115776</v>
      </c>
      <c r="H295" s="200" t="s">
        <v>493</v>
      </c>
      <c r="I295" s="187" t="s">
        <v>496</v>
      </c>
      <c r="J295" s="191" t="s">
        <v>78</v>
      </c>
      <c r="K295" s="201" t="s">
        <v>503</v>
      </c>
      <c r="L295" s="193" t="s">
        <v>510</v>
      </c>
      <c r="M295" s="201" t="s">
        <v>523</v>
      </c>
      <c r="N295" s="194">
        <v>41010</v>
      </c>
      <c r="O295" s="193" t="s">
        <v>554</v>
      </c>
      <c r="P295" s="1" t="s">
        <v>555</v>
      </c>
      <c r="Q295" s="187" t="s">
        <v>655</v>
      </c>
    </row>
    <row r="296" spans="2:17" ht="12" hidden="1" customHeight="1" x14ac:dyDescent="0.25">
      <c r="B296" s="185" t="s">
        <v>197</v>
      </c>
      <c r="C296" s="186" t="s">
        <v>298</v>
      </c>
      <c r="D296" s="187">
        <v>18569.367000000002</v>
      </c>
      <c r="E296" s="188">
        <f t="shared" si="8"/>
        <v>21077.601589103295</v>
      </c>
      <c r="F296" s="187">
        <v>18569.367000000002</v>
      </c>
      <c r="G296" s="199">
        <f t="shared" si="9"/>
        <v>21077.601589103295</v>
      </c>
      <c r="H296" s="200" t="s">
        <v>493</v>
      </c>
      <c r="I296" s="187" t="s">
        <v>496</v>
      </c>
      <c r="J296" s="191" t="s">
        <v>78</v>
      </c>
      <c r="K296" s="192" t="s">
        <v>503</v>
      </c>
      <c r="L296" s="193" t="s">
        <v>510</v>
      </c>
      <c r="M296" s="192" t="s">
        <v>516</v>
      </c>
      <c r="N296" s="194">
        <v>31120</v>
      </c>
      <c r="O296" s="193" t="s">
        <v>554</v>
      </c>
      <c r="P296" s="1" t="s">
        <v>555</v>
      </c>
      <c r="Q296" s="187" t="s">
        <v>596</v>
      </c>
    </row>
    <row r="297" spans="2:17" ht="12" hidden="1" customHeight="1" x14ac:dyDescent="0.25">
      <c r="B297" s="185" t="s">
        <v>197</v>
      </c>
      <c r="C297" s="186" t="s">
        <v>305</v>
      </c>
      <c r="D297" s="187">
        <v>42803.64</v>
      </c>
      <c r="E297" s="188">
        <f t="shared" si="8"/>
        <v>48585.289443813846</v>
      </c>
      <c r="F297" s="187">
        <v>42803.64</v>
      </c>
      <c r="G297" s="199">
        <f t="shared" si="9"/>
        <v>48585.289443813846</v>
      </c>
      <c r="H297" s="200" t="s">
        <v>493</v>
      </c>
      <c r="I297" s="187" t="s">
        <v>496</v>
      </c>
      <c r="J297" s="191" t="s">
        <v>78</v>
      </c>
      <c r="K297" s="192" t="s">
        <v>503</v>
      </c>
      <c r="L297" s="193" t="s">
        <v>510</v>
      </c>
      <c r="M297" s="192" t="s">
        <v>516</v>
      </c>
      <c r="N297" s="194">
        <v>31220</v>
      </c>
      <c r="O297" s="193" t="s">
        <v>554</v>
      </c>
      <c r="P297" s="1" t="s">
        <v>555</v>
      </c>
      <c r="Q297" s="209" t="s">
        <v>598</v>
      </c>
    </row>
    <row r="298" spans="2:17" ht="12" hidden="1" customHeight="1" x14ac:dyDescent="0.25">
      <c r="B298" s="185" t="s">
        <v>197</v>
      </c>
      <c r="C298" s="186" t="s">
        <v>306</v>
      </c>
      <c r="D298" s="187">
        <v>30965.55</v>
      </c>
      <c r="E298" s="188">
        <f t="shared" si="8"/>
        <v>35148.183881952325</v>
      </c>
      <c r="F298" s="187">
        <v>30965.55</v>
      </c>
      <c r="G298" s="199">
        <f t="shared" si="9"/>
        <v>35148.183881952325</v>
      </c>
      <c r="H298" s="200" t="s">
        <v>493</v>
      </c>
      <c r="I298" s="187" t="s">
        <v>496</v>
      </c>
      <c r="J298" s="191" t="s">
        <v>78</v>
      </c>
      <c r="K298" s="192" t="s">
        <v>503</v>
      </c>
      <c r="L298" s="193" t="s">
        <v>510</v>
      </c>
      <c r="M298" s="192" t="s">
        <v>516</v>
      </c>
      <c r="N298" s="194">
        <v>31220</v>
      </c>
      <c r="O298" s="193" t="s">
        <v>554</v>
      </c>
      <c r="P298" s="1" t="s">
        <v>555</v>
      </c>
      <c r="Q298" s="209" t="s">
        <v>598</v>
      </c>
    </row>
    <row r="299" spans="2:17" ht="12" hidden="1" customHeight="1" x14ac:dyDescent="0.25">
      <c r="B299" s="196" t="s">
        <v>197</v>
      </c>
      <c r="C299" s="197" t="s">
        <v>310</v>
      </c>
      <c r="D299" s="198">
        <v>22912.870999999999</v>
      </c>
      <c r="E299" s="188">
        <f t="shared" si="8"/>
        <v>26007.799091940975</v>
      </c>
      <c r="F299" s="198">
        <v>22912.870999999999</v>
      </c>
      <c r="G299" s="199">
        <f t="shared" si="9"/>
        <v>26007.799091940975</v>
      </c>
      <c r="H299" s="200" t="s">
        <v>493</v>
      </c>
      <c r="I299" s="198" t="s">
        <v>496</v>
      </c>
      <c r="J299" s="191" t="s">
        <v>78</v>
      </c>
      <c r="K299" s="201" t="s">
        <v>503</v>
      </c>
      <c r="L299" s="202" t="s">
        <v>512</v>
      </c>
      <c r="M299" s="201" t="s">
        <v>516</v>
      </c>
      <c r="N299" s="203">
        <v>31194</v>
      </c>
      <c r="O299" s="193" t="s">
        <v>554</v>
      </c>
      <c r="P299" s="1" t="s">
        <v>555</v>
      </c>
      <c r="Q299" s="204" t="s">
        <v>599</v>
      </c>
    </row>
    <row r="300" spans="2:17" ht="12" hidden="1" customHeight="1" x14ac:dyDescent="0.25">
      <c r="B300" s="196" t="s">
        <v>197</v>
      </c>
      <c r="C300" s="197" t="s">
        <v>328</v>
      </c>
      <c r="D300" s="198">
        <v>49306.067999999999</v>
      </c>
      <c r="E300" s="188">
        <f t="shared" si="8"/>
        <v>55966.024971623156</v>
      </c>
      <c r="F300" s="198">
        <v>49306.067999999999</v>
      </c>
      <c r="G300" s="199">
        <f t="shared" si="9"/>
        <v>55966.024971623156</v>
      </c>
      <c r="H300" s="200" t="s">
        <v>493</v>
      </c>
      <c r="I300" s="198" t="s">
        <v>496</v>
      </c>
      <c r="J300" s="202" t="s">
        <v>78</v>
      </c>
      <c r="K300" s="201" t="s">
        <v>503</v>
      </c>
      <c r="L300" s="193" t="s">
        <v>510</v>
      </c>
      <c r="M300" s="201" t="s">
        <v>516</v>
      </c>
      <c r="N300" s="203">
        <v>31194</v>
      </c>
      <c r="O300" s="193" t="s">
        <v>554</v>
      </c>
      <c r="P300" s="1" t="s">
        <v>555</v>
      </c>
      <c r="Q300" s="204" t="s">
        <v>619</v>
      </c>
    </row>
    <row r="301" spans="2:17" ht="12" hidden="1" customHeight="1" x14ac:dyDescent="0.25">
      <c r="B301" s="196" t="s">
        <v>197</v>
      </c>
      <c r="C301" s="197" t="s">
        <v>298</v>
      </c>
      <c r="D301" s="198">
        <v>5501.6239999999998</v>
      </c>
      <c r="E301" s="188">
        <f t="shared" si="8"/>
        <v>6244.7491486946647</v>
      </c>
      <c r="F301" s="198">
        <v>5501.6239999999998</v>
      </c>
      <c r="G301" s="199">
        <f t="shared" si="9"/>
        <v>6244.7491486946647</v>
      </c>
      <c r="H301" s="200" t="s">
        <v>493</v>
      </c>
      <c r="I301" s="198" t="s">
        <v>496</v>
      </c>
      <c r="J301" s="202" t="s">
        <v>78</v>
      </c>
      <c r="K301" s="201" t="s">
        <v>503</v>
      </c>
      <c r="L301" s="193" t="s">
        <v>510</v>
      </c>
      <c r="M301" s="201" t="s">
        <v>520</v>
      </c>
      <c r="N301" s="203">
        <v>43040</v>
      </c>
      <c r="O301" s="193" t="s">
        <v>554</v>
      </c>
      <c r="P301" s="1" t="s">
        <v>555</v>
      </c>
      <c r="Q301" s="204" t="s">
        <v>622</v>
      </c>
    </row>
    <row r="302" spans="2:17" ht="12" hidden="1" customHeight="1" x14ac:dyDescent="0.25">
      <c r="B302" s="196" t="s">
        <v>197</v>
      </c>
      <c r="C302" s="197" t="s">
        <v>332</v>
      </c>
      <c r="D302" s="198">
        <v>37605.912000000004</v>
      </c>
      <c r="E302" s="188">
        <f t="shared" si="8"/>
        <v>42685.484676503977</v>
      </c>
      <c r="F302" s="198">
        <v>37605.912000000004</v>
      </c>
      <c r="G302" s="199">
        <f t="shared" si="9"/>
        <v>42685.484676503977</v>
      </c>
      <c r="H302" s="200" t="s">
        <v>493</v>
      </c>
      <c r="I302" s="198" t="s">
        <v>496</v>
      </c>
      <c r="J302" s="191" t="s">
        <v>78</v>
      </c>
      <c r="K302" s="201" t="s">
        <v>503</v>
      </c>
      <c r="L302" s="202" t="s">
        <v>512</v>
      </c>
      <c r="M302" s="201" t="s">
        <v>528</v>
      </c>
      <c r="N302" s="203">
        <v>15150</v>
      </c>
      <c r="O302" s="193" t="s">
        <v>554</v>
      </c>
      <c r="P302" s="1" t="s">
        <v>555</v>
      </c>
      <c r="Q302" s="204" t="s">
        <v>624</v>
      </c>
    </row>
    <row r="303" spans="2:17" ht="12" hidden="1" customHeight="1" x14ac:dyDescent="0.25">
      <c r="B303" s="196" t="s">
        <v>197</v>
      </c>
      <c r="C303" s="197" t="s">
        <v>347</v>
      </c>
      <c r="D303" s="198">
        <v>32553.259000000005</v>
      </c>
      <c r="E303" s="188">
        <f t="shared" si="8"/>
        <v>36950.350737797962</v>
      </c>
      <c r="F303" s="198">
        <v>32553.259000000005</v>
      </c>
      <c r="G303" s="199">
        <f t="shared" si="9"/>
        <v>36950.350737797962</v>
      </c>
      <c r="H303" s="200" t="s">
        <v>493</v>
      </c>
      <c r="I303" s="198" t="s">
        <v>496</v>
      </c>
      <c r="J303" s="202" t="s">
        <v>78</v>
      </c>
      <c r="K303" s="201" t="s">
        <v>503</v>
      </c>
      <c r="L303" s="193" t="s">
        <v>510</v>
      </c>
      <c r="M303" s="201" t="s">
        <v>516</v>
      </c>
      <c r="N303" s="203">
        <v>31120</v>
      </c>
      <c r="O303" s="193" t="s">
        <v>554</v>
      </c>
      <c r="P303" s="1" t="s">
        <v>555</v>
      </c>
      <c r="Q303" s="204" t="s">
        <v>636</v>
      </c>
    </row>
    <row r="304" spans="2:17" ht="12" hidden="1" customHeight="1" x14ac:dyDescent="0.25">
      <c r="B304" s="196" t="s">
        <v>197</v>
      </c>
      <c r="C304" s="197" t="s">
        <v>298</v>
      </c>
      <c r="D304" s="198">
        <v>80096.374000000011</v>
      </c>
      <c r="E304" s="188">
        <f t="shared" si="8"/>
        <v>90915.293984108983</v>
      </c>
      <c r="F304" s="198">
        <v>80096.374000000011</v>
      </c>
      <c r="G304" s="199">
        <f t="shared" si="9"/>
        <v>90915.293984108983</v>
      </c>
      <c r="H304" s="200" t="s">
        <v>493</v>
      </c>
      <c r="I304" s="198" t="s">
        <v>496</v>
      </c>
      <c r="J304" s="202" t="s">
        <v>78</v>
      </c>
      <c r="K304" s="201" t="s">
        <v>503</v>
      </c>
      <c r="L304" s="193" t="s">
        <v>510</v>
      </c>
      <c r="M304" s="201" t="s">
        <v>516</v>
      </c>
      <c r="N304" s="203">
        <v>31120</v>
      </c>
      <c r="O304" s="193" t="s">
        <v>554</v>
      </c>
      <c r="P304" s="1" t="s">
        <v>555</v>
      </c>
      <c r="Q304" s="204" t="s">
        <v>643</v>
      </c>
    </row>
    <row r="305" spans="2:17" ht="12" hidden="1" customHeight="1" x14ac:dyDescent="0.25">
      <c r="B305" s="196" t="s">
        <v>197</v>
      </c>
      <c r="C305" s="197" t="s">
        <v>353</v>
      </c>
      <c r="D305" s="198">
        <v>25464.673999999999</v>
      </c>
      <c r="E305" s="188">
        <f t="shared" si="8"/>
        <v>28904.283768444948</v>
      </c>
      <c r="F305" s="198">
        <v>25464.673999999999</v>
      </c>
      <c r="G305" s="199">
        <f t="shared" si="9"/>
        <v>28904.283768444948</v>
      </c>
      <c r="H305" s="200" t="s">
        <v>493</v>
      </c>
      <c r="I305" s="198" t="s">
        <v>496</v>
      </c>
      <c r="J305" s="202" t="s">
        <v>78</v>
      </c>
      <c r="K305" s="201" t="s">
        <v>503</v>
      </c>
      <c r="L305" s="193" t="s">
        <v>510</v>
      </c>
      <c r="M305" s="201" t="s">
        <v>516</v>
      </c>
      <c r="N305" s="203">
        <v>31194</v>
      </c>
      <c r="O305" s="193" t="s">
        <v>554</v>
      </c>
      <c r="P305" s="1" t="s">
        <v>555</v>
      </c>
      <c r="Q305" s="204" t="s">
        <v>644</v>
      </c>
    </row>
    <row r="306" spans="2:17" ht="12" hidden="1" customHeight="1" x14ac:dyDescent="0.25">
      <c r="B306" s="196" t="s">
        <v>197</v>
      </c>
      <c r="C306" s="197" t="s">
        <v>359</v>
      </c>
      <c r="D306" s="198">
        <v>85570.35</v>
      </c>
      <c r="E306" s="188">
        <f t="shared" si="8"/>
        <v>97128.660612939842</v>
      </c>
      <c r="F306" s="198">
        <v>85570.35</v>
      </c>
      <c r="G306" s="199">
        <f t="shared" si="9"/>
        <v>97128.660612939842</v>
      </c>
      <c r="H306" s="200" t="s">
        <v>493</v>
      </c>
      <c r="I306" s="198" t="s">
        <v>496</v>
      </c>
      <c r="J306" s="191" t="s">
        <v>78</v>
      </c>
      <c r="K306" s="201" t="s">
        <v>503</v>
      </c>
      <c r="L306" s="202" t="s">
        <v>512</v>
      </c>
      <c r="M306" s="201" t="s">
        <v>517</v>
      </c>
      <c r="N306" s="203">
        <v>11420</v>
      </c>
      <c r="O306" s="193" t="s">
        <v>554</v>
      </c>
      <c r="P306" s="1" t="s">
        <v>555</v>
      </c>
      <c r="Q306" s="204" t="s">
        <v>652</v>
      </c>
    </row>
    <row r="307" spans="2:17" ht="12" hidden="1" customHeight="1" x14ac:dyDescent="0.25">
      <c r="B307" s="185" t="s">
        <v>197</v>
      </c>
      <c r="C307" s="186" t="s">
        <v>404</v>
      </c>
      <c r="D307" s="191">
        <v>4537.6000000000004</v>
      </c>
      <c r="E307" s="188">
        <f t="shared" si="8"/>
        <v>5150.510783200908</v>
      </c>
      <c r="F307" s="191">
        <v>4537.6000000000004</v>
      </c>
      <c r="G307" s="199">
        <f t="shared" si="9"/>
        <v>5150.510783200908</v>
      </c>
      <c r="H307" s="200" t="s">
        <v>493</v>
      </c>
      <c r="I307" s="187" t="s">
        <v>494</v>
      </c>
      <c r="J307" s="191" t="s">
        <v>78</v>
      </c>
      <c r="K307" s="210" t="s">
        <v>508</v>
      </c>
      <c r="L307" s="193" t="s">
        <v>512</v>
      </c>
      <c r="M307" s="192" t="s">
        <v>534</v>
      </c>
      <c r="N307" s="211">
        <v>31220</v>
      </c>
      <c r="O307" s="193" t="s">
        <v>554</v>
      </c>
      <c r="P307" s="1" t="s">
        <v>555</v>
      </c>
      <c r="Q307" s="187" t="s">
        <v>668</v>
      </c>
    </row>
    <row r="308" spans="2:17" ht="12" hidden="1" customHeight="1" x14ac:dyDescent="0.25">
      <c r="B308" s="185" t="s">
        <v>197</v>
      </c>
      <c r="C308" s="186" t="s">
        <v>408</v>
      </c>
      <c r="D308" s="191">
        <v>20127.48</v>
      </c>
      <c r="E308" s="188">
        <f t="shared" si="8"/>
        <v>22846.174801362089</v>
      </c>
      <c r="F308" s="191">
        <v>20127.48</v>
      </c>
      <c r="G308" s="199">
        <f t="shared" si="9"/>
        <v>22846.174801362089</v>
      </c>
      <c r="H308" s="200" t="s">
        <v>493</v>
      </c>
      <c r="I308" s="187" t="s">
        <v>494</v>
      </c>
      <c r="J308" s="191" t="s">
        <v>78</v>
      </c>
      <c r="K308" s="210" t="s">
        <v>508</v>
      </c>
      <c r="L308" s="193" t="s">
        <v>510</v>
      </c>
      <c r="M308" s="192" t="s">
        <v>534</v>
      </c>
      <c r="N308" s="211">
        <v>31220</v>
      </c>
      <c r="O308" s="193" t="s">
        <v>554</v>
      </c>
      <c r="P308" s="1" t="s">
        <v>555</v>
      </c>
      <c r="Q308" s="187" t="s">
        <v>668</v>
      </c>
    </row>
    <row r="309" spans="2:17" ht="12" hidden="1" customHeight="1" x14ac:dyDescent="0.25">
      <c r="B309" s="185" t="s">
        <v>197</v>
      </c>
      <c r="C309" s="186" t="s">
        <v>409</v>
      </c>
      <c r="D309" s="191">
        <v>22585.184000000001</v>
      </c>
      <c r="E309" s="188">
        <f t="shared" si="8"/>
        <v>25635.850170261067</v>
      </c>
      <c r="F309" s="191">
        <v>22585.184000000001</v>
      </c>
      <c r="G309" s="199">
        <f t="shared" si="9"/>
        <v>25635.850170261067</v>
      </c>
      <c r="H309" s="200" t="s">
        <v>493</v>
      </c>
      <c r="I309" s="187" t="s">
        <v>494</v>
      </c>
      <c r="J309" s="191" t="s">
        <v>78</v>
      </c>
      <c r="K309" s="210" t="s">
        <v>508</v>
      </c>
      <c r="L309" s="193" t="s">
        <v>510</v>
      </c>
      <c r="M309" s="192" t="s">
        <v>534</v>
      </c>
      <c r="N309" s="211">
        <v>31220</v>
      </c>
      <c r="O309" s="193" t="s">
        <v>554</v>
      </c>
      <c r="P309" s="1" t="s">
        <v>555</v>
      </c>
      <c r="Q309" s="187" t="s">
        <v>668</v>
      </c>
    </row>
    <row r="310" spans="2:17" ht="12" hidden="1" customHeight="1" x14ac:dyDescent="0.25">
      <c r="B310" s="185" t="s">
        <v>196</v>
      </c>
      <c r="C310" s="186" t="s">
        <v>295</v>
      </c>
      <c r="D310" s="187">
        <v>16809.9185</v>
      </c>
      <c r="E310" s="188">
        <f t="shared" si="8"/>
        <v>19080.497729852439</v>
      </c>
      <c r="F310" s="187">
        <v>16809.9185</v>
      </c>
      <c r="G310" s="199">
        <f t="shared" si="9"/>
        <v>19080.497729852439</v>
      </c>
      <c r="H310" s="200" t="s">
        <v>493</v>
      </c>
      <c r="I310" s="187" t="s">
        <v>496</v>
      </c>
      <c r="J310" s="191" t="s">
        <v>78</v>
      </c>
      <c r="K310" s="192" t="s">
        <v>503</v>
      </c>
      <c r="L310" s="193" t="s">
        <v>512</v>
      </c>
      <c r="M310" s="192" t="s">
        <v>528</v>
      </c>
      <c r="N310" s="194">
        <v>15160</v>
      </c>
      <c r="O310" s="193" t="s">
        <v>554</v>
      </c>
      <c r="P310" s="1" t="s">
        <v>555</v>
      </c>
      <c r="Q310" s="187" t="s">
        <v>593</v>
      </c>
    </row>
    <row r="311" spans="2:17" ht="12" hidden="1" customHeight="1" x14ac:dyDescent="0.25">
      <c r="B311" s="196" t="s">
        <v>196</v>
      </c>
      <c r="C311" s="197" t="s">
        <v>319</v>
      </c>
      <c r="D311" s="198">
        <v>3970.953</v>
      </c>
      <c r="E311" s="188">
        <f t="shared" si="8"/>
        <v>4507.3246311010216</v>
      </c>
      <c r="F311" s="198">
        <v>3970.953</v>
      </c>
      <c r="G311" s="199">
        <f t="shared" si="9"/>
        <v>4507.3246311010216</v>
      </c>
      <c r="H311" s="200" t="s">
        <v>493</v>
      </c>
      <c r="I311" s="198" t="s">
        <v>496</v>
      </c>
      <c r="J311" s="191" t="s">
        <v>78</v>
      </c>
      <c r="K311" s="201" t="s">
        <v>503</v>
      </c>
      <c r="L311" s="202" t="s">
        <v>512</v>
      </c>
      <c r="M311" s="201" t="s">
        <v>516</v>
      </c>
      <c r="N311" s="203">
        <v>31194</v>
      </c>
      <c r="O311" s="193" t="s">
        <v>554</v>
      </c>
      <c r="P311" s="1" t="s">
        <v>555</v>
      </c>
      <c r="Q311" s="204" t="s">
        <v>612</v>
      </c>
    </row>
    <row r="312" spans="2:17" ht="12" hidden="1" customHeight="1" x14ac:dyDescent="0.25">
      <c r="B312" s="196" t="s">
        <v>196</v>
      </c>
      <c r="C312" s="197" t="s">
        <v>295</v>
      </c>
      <c r="D312" s="198">
        <v>12584.748</v>
      </c>
      <c r="E312" s="188">
        <f t="shared" si="8"/>
        <v>14284.617480136209</v>
      </c>
      <c r="F312" s="198">
        <v>12584.748</v>
      </c>
      <c r="G312" s="199">
        <f t="shared" si="9"/>
        <v>14284.617480136209</v>
      </c>
      <c r="H312" s="200" t="s">
        <v>493</v>
      </c>
      <c r="I312" s="198" t="s">
        <v>496</v>
      </c>
      <c r="J312" s="191" t="s">
        <v>78</v>
      </c>
      <c r="K312" s="201" t="s">
        <v>503</v>
      </c>
      <c r="L312" s="202" t="s">
        <v>512</v>
      </c>
      <c r="M312" s="201" t="s">
        <v>528</v>
      </c>
      <c r="N312" s="203">
        <v>15160</v>
      </c>
      <c r="O312" s="193" t="s">
        <v>554</v>
      </c>
      <c r="P312" s="1" t="s">
        <v>555</v>
      </c>
      <c r="Q312" s="204" t="s">
        <v>621</v>
      </c>
    </row>
    <row r="313" spans="2:17" ht="12" hidden="1" customHeight="1" x14ac:dyDescent="0.25">
      <c r="B313" s="196" t="s">
        <v>196</v>
      </c>
      <c r="C313" s="197" t="s">
        <v>332</v>
      </c>
      <c r="D313" s="198">
        <v>90071.48</v>
      </c>
      <c r="E313" s="188">
        <f t="shared" si="8"/>
        <v>102237.77525539159</v>
      </c>
      <c r="F313" s="198">
        <v>90071.48</v>
      </c>
      <c r="G313" s="199">
        <f t="shared" si="9"/>
        <v>102237.77525539159</v>
      </c>
      <c r="H313" s="200" t="s">
        <v>493</v>
      </c>
      <c r="I313" s="198" t="s">
        <v>496</v>
      </c>
      <c r="J313" s="202" t="s">
        <v>78</v>
      </c>
      <c r="K313" s="201" t="s">
        <v>503</v>
      </c>
      <c r="L313" s="193" t="s">
        <v>510</v>
      </c>
      <c r="M313" s="201" t="s">
        <v>528</v>
      </c>
      <c r="N313" s="203">
        <v>15150</v>
      </c>
      <c r="O313" s="193" t="s">
        <v>554</v>
      </c>
      <c r="P313" s="1" t="s">
        <v>555</v>
      </c>
      <c r="Q313" s="204" t="s">
        <v>624</v>
      </c>
    </row>
    <row r="314" spans="2:17" ht="12" hidden="1" customHeight="1" x14ac:dyDescent="0.25">
      <c r="B314" s="196" t="s">
        <v>196</v>
      </c>
      <c r="C314" s="197" t="s">
        <v>341</v>
      </c>
      <c r="D314" s="198">
        <v>11828.470500000001</v>
      </c>
      <c r="E314" s="188">
        <f t="shared" si="8"/>
        <v>13426.186719636778</v>
      </c>
      <c r="F314" s="198">
        <v>11828.470500000001</v>
      </c>
      <c r="G314" s="199">
        <f t="shared" si="9"/>
        <v>13426.186719636778</v>
      </c>
      <c r="H314" s="200" t="s">
        <v>493</v>
      </c>
      <c r="I314" s="198" t="s">
        <v>496</v>
      </c>
      <c r="J314" s="191" t="s">
        <v>78</v>
      </c>
      <c r="K314" s="201" t="s">
        <v>503</v>
      </c>
      <c r="L314" s="202" t="s">
        <v>512</v>
      </c>
      <c r="M314" s="201" t="s">
        <v>516</v>
      </c>
      <c r="N314" s="203">
        <v>31194</v>
      </c>
      <c r="O314" s="193" t="s">
        <v>554</v>
      </c>
      <c r="P314" s="1" t="s">
        <v>555</v>
      </c>
      <c r="Q314" s="204" t="s">
        <v>630</v>
      </c>
    </row>
    <row r="315" spans="2:17" ht="12" hidden="1" customHeight="1" x14ac:dyDescent="0.25">
      <c r="B315" s="196" t="s">
        <v>196</v>
      </c>
      <c r="C315" s="197" t="s">
        <v>295</v>
      </c>
      <c r="D315" s="198">
        <v>18815.719500000003</v>
      </c>
      <c r="E315" s="188">
        <f t="shared" si="8"/>
        <v>21357.22985244041</v>
      </c>
      <c r="F315" s="198">
        <v>18815.719500000003</v>
      </c>
      <c r="G315" s="199">
        <f t="shared" si="9"/>
        <v>21357.22985244041</v>
      </c>
      <c r="H315" s="200" t="s">
        <v>493</v>
      </c>
      <c r="I315" s="198" t="s">
        <v>496</v>
      </c>
      <c r="J315" s="191" t="s">
        <v>78</v>
      </c>
      <c r="K315" s="201" t="s">
        <v>503</v>
      </c>
      <c r="L315" s="202" t="s">
        <v>512</v>
      </c>
      <c r="M315" s="201" t="s">
        <v>528</v>
      </c>
      <c r="N315" s="203">
        <v>15160</v>
      </c>
      <c r="O315" s="193" t="s">
        <v>554</v>
      </c>
      <c r="P315" s="1" t="s">
        <v>555</v>
      </c>
      <c r="Q315" s="204" t="s">
        <v>641</v>
      </c>
    </row>
    <row r="316" spans="2:17" ht="12" hidden="1" customHeight="1" x14ac:dyDescent="0.25">
      <c r="B316" s="196" t="s">
        <v>196</v>
      </c>
      <c r="C316" s="197" t="s">
        <v>353</v>
      </c>
      <c r="D316" s="198">
        <v>86330.681000000011</v>
      </c>
      <c r="E316" s="188">
        <f t="shared" si="8"/>
        <v>97991.692395005681</v>
      </c>
      <c r="F316" s="198">
        <v>86330.681000000011</v>
      </c>
      <c r="G316" s="199">
        <f t="shared" si="9"/>
        <v>97991.692395005681</v>
      </c>
      <c r="H316" s="200" t="s">
        <v>493</v>
      </c>
      <c r="I316" s="198" t="s">
        <v>496</v>
      </c>
      <c r="J316" s="202" t="s">
        <v>78</v>
      </c>
      <c r="K316" s="201" t="s">
        <v>503</v>
      </c>
      <c r="L316" s="193" t="s">
        <v>510</v>
      </c>
      <c r="M316" s="201" t="s">
        <v>516</v>
      </c>
      <c r="N316" s="203">
        <v>31194</v>
      </c>
      <c r="O316" s="193" t="s">
        <v>554</v>
      </c>
      <c r="P316" s="1" t="s">
        <v>555</v>
      </c>
      <c r="Q316" s="204" t="s">
        <v>644</v>
      </c>
    </row>
    <row r="317" spans="2:17" ht="12" hidden="1" customHeight="1" x14ac:dyDescent="0.25">
      <c r="B317" s="185" t="s">
        <v>170</v>
      </c>
      <c r="C317" s="186" t="s">
        <v>230</v>
      </c>
      <c r="D317" s="187">
        <v>48900</v>
      </c>
      <c r="E317" s="188">
        <f t="shared" si="8"/>
        <v>55505.107832009082</v>
      </c>
      <c r="F317" s="187">
        <v>48900</v>
      </c>
      <c r="G317" s="199">
        <f t="shared" si="9"/>
        <v>55505.107832009082</v>
      </c>
      <c r="H317" s="200" t="s">
        <v>701</v>
      </c>
      <c r="I317" s="187" t="s">
        <v>494</v>
      </c>
      <c r="J317" s="191" t="s">
        <v>78</v>
      </c>
      <c r="K317" s="192" t="s">
        <v>503</v>
      </c>
      <c r="L317" s="193" t="s">
        <v>510</v>
      </c>
      <c r="M317" s="192" t="s">
        <v>513</v>
      </c>
      <c r="N317" s="211">
        <v>41010</v>
      </c>
      <c r="O317" s="193" t="s">
        <v>554</v>
      </c>
      <c r="P317" s="1" t="s">
        <v>555</v>
      </c>
      <c r="Q317" s="187" t="s">
        <v>556</v>
      </c>
    </row>
    <row r="318" spans="2:17" ht="12" hidden="1" customHeight="1" x14ac:dyDescent="0.25">
      <c r="B318" s="207" t="s">
        <v>177</v>
      </c>
      <c r="C318" s="208" t="s">
        <v>235</v>
      </c>
      <c r="D318" s="209">
        <v>42205.373</v>
      </c>
      <c r="E318" s="188">
        <f t="shared" si="8"/>
        <v>47906.212258796819</v>
      </c>
      <c r="F318" s="209">
        <v>42205.373</v>
      </c>
      <c r="G318" s="199">
        <f t="shared" si="9"/>
        <v>47906.212258796819</v>
      </c>
      <c r="H318" s="200" t="s">
        <v>701</v>
      </c>
      <c r="I318" s="209" t="s">
        <v>496</v>
      </c>
      <c r="J318" s="193" t="s">
        <v>78</v>
      </c>
      <c r="K318" s="192" t="s">
        <v>503</v>
      </c>
      <c r="L318" s="202" t="s">
        <v>511</v>
      </c>
      <c r="M318" s="210" t="s">
        <v>517</v>
      </c>
      <c r="N318" s="211">
        <v>11330</v>
      </c>
      <c r="O318" s="193" t="s">
        <v>554</v>
      </c>
      <c r="P318" s="1" t="s">
        <v>555</v>
      </c>
      <c r="Q318" s="187" t="s">
        <v>560</v>
      </c>
    </row>
    <row r="319" spans="2:17" ht="12" customHeight="1" x14ac:dyDescent="0.25">
      <c r="B319" s="185" t="s">
        <v>177</v>
      </c>
      <c r="C319" s="186" t="s">
        <v>245</v>
      </c>
      <c r="D319" s="187">
        <v>-8038.2</v>
      </c>
      <c r="E319" s="188">
        <f t="shared" si="8"/>
        <v>-9123.9500567536888</v>
      </c>
      <c r="F319" s="187">
        <v>-8038.2</v>
      </c>
      <c r="G319" s="199">
        <f t="shared" si="9"/>
        <v>-9123.9500567536888</v>
      </c>
      <c r="H319" s="200" t="s">
        <v>701</v>
      </c>
      <c r="I319" s="187" t="s">
        <v>496</v>
      </c>
      <c r="J319" s="191" t="s">
        <v>78</v>
      </c>
      <c r="K319" s="192" t="s">
        <v>503</v>
      </c>
      <c r="L319" s="202" t="s">
        <v>511</v>
      </c>
      <c r="M319" s="192" t="s">
        <v>514</v>
      </c>
      <c r="N319" s="194">
        <v>23110</v>
      </c>
      <c r="O319" s="193" t="s">
        <v>554</v>
      </c>
      <c r="P319" s="1" t="s">
        <v>554</v>
      </c>
      <c r="Q319" s="187" t="s">
        <v>565</v>
      </c>
    </row>
    <row r="320" spans="2:17" ht="12" hidden="1" customHeight="1" x14ac:dyDescent="0.25">
      <c r="B320" s="185" t="s">
        <v>177</v>
      </c>
      <c r="C320" s="186" t="s">
        <v>261</v>
      </c>
      <c r="D320" s="187">
        <v>226392.9</v>
      </c>
      <c r="E320" s="188">
        <f t="shared" si="8"/>
        <v>256972.64472190692</v>
      </c>
      <c r="F320" s="187">
        <v>226392.9</v>
      </c>
      <c r="G320" s="199">
        <f t="shared" si="9"/>
        <v>256972.64472190692</v>
      </c>
      <c r="H320" s="200" t="s">
        <v>701</v>
      </c>
      <c r="I320" s="187" t="s">
        <v>496</v>
      </c>
      <c r="J320" s="191" t="s">
        <v>78</v>
      </c>
      <c r="K320" s="192" t="s">
        <v>503</v>
      </c>
      <c r="L320" s="193" t="s">
        <v>510</v>
      </c>
      <c r="M320" s="192" t="s">
        <v>516</v>
      </c>
      <c r="N320" s="194">
        <v>31191</v>
      </c>
      <c r="O320" s="193" t="s">
        <v>554</v>
      </c>
      <c r="P320" s="1" t="s">
        <v>555</v>
      </c>
      <c r="Q320" s="187" t="s">
        <v>568</v>
      </c>
    </row>
    <row r="321" spans="2:17" ht="12" hidden="1" customHeight="1" x14ac:dyDescent="0.25">
      <c r="B321" s="185" t="s">
        <v>177</v>
      </c>
      <c r="C321" s="186" t="s">
        <v>265</v>
      </c>
      <c r="D321" s="187">
        <v>728156</v>
      </c>
      <c r="E321" s="188">
        <f t="shared" si="8"/>
        <v>826510.7832009081</v>
      </c>
      <c r="F321" s="187">
        <v>728156</v>
      </c>
      <c r="G321" s="199">
        <f t="shared" si="9"/>
        <v>826510.7832009081</v>
      </c>
      <c r="H321" s="200" t="s">
        <v>701</v>
      </c>
      <c r="I321" s="187" t="s">
        <v>496</v>
      </c>
      <c r="J321" s="191" t="s">
        <v>78</v>
      </c>
      <c r="K321" s="192" t="s">
        <v>503</v>
      </c>
      <c r="L321" s="193" t="s">
        <v>510</v>
      </c>
      <c r="M321" s="192" t="s">
        <v>521</v>
      </c>
      <c r="N321" s="194">
        <v>25030</v>
      </c>
      <c r="O321" s="193" t="s">
        <v>554</v>
      </c>
      <c r="P321" s="1" t="s">
        <v>555</v>
      </c>
      <c r="Q321" s="187" t="s">
        <v>569</v>
      </c>
    </row>
    <row r="322" spans="2:17" ht="12" customHeight="1" x14ac:dyDescent="0.25">
      <c r="B322" s="185" t="s">
        <v>177</v>
      </c>
      <c r="C322" s="186" t="s">
        <v>278</v>
      </c>
      <c r="D322" s="187">
        <v>1217388</v>
      </c>
      <c r="E322" s="188">
        <f t="shared" si="8"/>
        <v>1381825.1986379114</v>
      </c>
      <c r="F322" s="187">
        <v>1217388</v>
      </c>
      <c r="G322" s="199">
        <f t="shared" si="9"/>
        <v>1381825.1986379114</v>
      </c>
      <c r="H322" s="200" t="s">
        <v>701</v>
      </c>
      <c r="I322" s="187" t="s">
        <v>496</v>
      </c>
      <c r="J322" s="191" t="s">
        <v>78</v>
      </c>
      <c r="K322" s="192" t="s">
        <v>503</v>
      </c>
      <c r="L322" s="193" t="s">
        <v>510</v>
      </c>
      <c r="M322" s="192" t="s">
        <v>514</v>
      </c>
      <c r="N322" s="194">
        <v>23630</v>
      </c>
      <c r="O322" s="193" t="s">
        <v>554</v>
      </c>
      <c r="P322" s="1" t="s">
        <v>554</v>
      </c>
      <c r="Q322" s="187" t="s">
        <v>577</v>
      </c>
    </row>
    <row r="323" spans="2:17" ht="12" customHeight="1" x14ac:dyDescent="0.25">
      <c r="B323" s="185" t="s">
        <v>177</v>
      </c>
      <c r="C323" s="186" t="s">
        <v>279</v>
      </c>
      <c r="D323" s="187">
        <v>646341.5</v>
      </c>
      <c r="E323" s="188">
        <f t="shared" si="8"/>
        <v>733645.28944381385</v>
      </c>
      <c r="F323" s="187">
        <v>646341.5</v>
      </c>
      <c r="G323" s="199">
        <f t="shared" si="9"/>
        <v>733645.28944381385</v>
      </c>
      <c r="H323" s="200" t="s">
        <v>493</v>
      </c>
      <c r="I323" s="187" t="s">
        <v>496</v>
      </c>
      <c r="J323" s="191" t="s">
        <v>78</v>
      </c>
      <c r="K323" s="192" t="s">
        <v>503</v>
      </c>
      <c r="L323" s="202" t="s">
        <v>511</v>
      </c>
      <c r="M323" s="192" t="s">
        <v>514</v>
      </c>
      <c r="N323" s="194">
        <v>23630</v>
      </c>
      <c r="O323" s="193" t="s">
        <v>554</v>
      </c>
      <c r="P323" s="1" t="s">
        <v>554</v>
      </c>
      <c r="Q323" s="187" t="s">
        <v>577</v>
      </c>
    </row>
    <row r="324" spans="2:17" ht="12" hidden="1" customHeight="1" x14ac:dyDescent="0.25">
      <c r="B324" s="185" t="s">
        <v>177</v>
      </c>
      <c r="C324" s="186" t="s">
        <v>280</v>
      </c>
      <c r="D324" s="187">
        <v>82790</v>
      </c>
      <c r="E324" s="188">
        <f t="shared" si="8"/>
        <v>93972.758229284897</v>
      </c>
      <c r="F324" s="187">
        <v>82790</v>
      </c>
      <c r="G324" s="199">
        <f t="shared" si="9"/>
        <v>93972.758229284897</v>
      </c>
      <c r="H324" s="200" t="s">
        <v>493</v>
      </c>
      <c r="I324" s="187" t="s">
        <v>496</v>
      </c>
      <c r="J324" s="191" t="s">
        <v>78</v>
      </c>
      <c r="K324" s="192" t="s">
        <v>506</v>
      </c>
      <c r="L324" s="202" t="s">
        <v>511</v>
      </c>
      <c r="M324" s="192" t="s">
        <v>514</v>
      </c>
      <c r="N324" s="194">
        <v>23270</v>
      </c>
      <c r="O324" s="193" t="s">
        <v>554</v>
      </c>
      <c r="P324" s="1" t="s">
        <v>555</v>
      </c>
      <c r="Q324" s="187" t="s">
        <v>578</v>
      </c>
    </row>
    <row r="325" spans="2:17" ht="12" hidden="1" customHeight="1" x14ac:dyDescent="0.25">
      <c r="B325" s="185" t="s">
        <v>177</v>
      </c>
      <c r="C325" s="186" t="s">
        <v>282</v>
      </c>
      <c r="D325" s="187">
        <v>634213</v>
      </c>
      <c r="E325" s="188">
        <f t="shared" si="8"/>
        <v>719878.54710556183</v>
      </c>
      <c r="F325" s="187">
        <v>634213</v>
      </c>
      <c r="G325" s="199">
        <f t="shared" si="9"/>
        <v>719878.54710556183</v>
      </c>
      <c r="H325" s="200" t="s">
        <v>493</v>
      </c>
      <c r="I325" s="187" t="s">
        <v>496</v>
      </c>
      <c r="J325" s="191" t="s">
        <v>78</v>
      </c>
      <c r="K325" s="192" t="s">
        <v>506</v>
      </c>
      <c r="L325" s="202" t="s">
        <v>511</v>
      </c>
      <c r="M325" s="192" t="s">
        <v>514</v>
      </c>
      <c r="N325" s="194">
        <v>23210</v>
      </c>
      <c r="O325" s="193" t="s">
        <v>554</v>
      </c>
      <c r="P325" s="1" t="s">
        <v>555</v>
      </c>
      <c r="Q325" s="187" t="s">
        <v>579</v>
      </c>
    </row>
    <row r="326" spans="2:17" ht="12" customHeight="1" x14ac:dyDescent="0.25">
      <c r="B326" s="185" t="s">
        <v>177</v>
      </c>
      <c r="C326" s="186" t="s">
        <v>283</v>
      </c>
      <c r="D326" s="187">
        <v>370028.18</v>
      </c>
      <c r="E326" s="188">
        <f t="shared" ref="E326:E389" si="10">D326/0.881</f>
        <v>420009.28490351874</v>
      </c>
      <c r="F326" s="187">
        <v>370028.18</v>
      </c>
      <c r="G326" s="199">
        <f t="shared" ref="G326:G389" si="11">F326/0.881</f>
        <v>420009.28490351874</v>
      </c>
      <c r="H326" s="200" t="s">
        <v>493</v>
      </c>
      <c r="I326" s="187" t="s">
        <v>496</v>
      </c>
      <c r="J326" s="191" t="s">
        <v>80</v>
      </c>
      <c r="K326" s="192" t="s">
        <v>503</v>
      </c>
      <c r="L326" s="202" t="s">
        <v>511</v>
      </c>
      <c r="M326" s="192" t="s">
        <v>525</v>
      </c>
      <c r="N326" s="194">
        <v>14022</v>
      </c>
      <c r="O326" s="191" t="s">
        <v>554</v>
      </c>
      <c r="P326" s="1" t="s">
        <v>554</v>
      </c>
      <c r="Q326" s="187" t="s">
        <v>580</v>
      </c>
    </row>
    <row r="327" spans="2:17" ht="12" hidden="1" customHeight="1" x14ac:dyDescent="0.25">
      <c r="B327" s="185" t="s">
        <v>177</v>
      </c>
      <c r="C327" s="186" t="s">
        <v>296</v>
      </c>
      <c r="D327" s="187">
        <v>18502.435999999998</v>
      </c>
      <c r="E327" s="188">
        <f t="shared" si="10"/>
        <v>21001.629965947785</v>
      </c>
      <c r="F327" s="187">
        <v>18502.435999999998</v>
      </c>
      <c r="G327" s="199">
        <f t="shared" si="11"/>
        <v>21001.629965947785</v>
      </c>
      <c r="H327" s="200" t="s">
        <v>493</v>
      </c>
      <c r="I327" s="187" t="s">
        <v>496</v>
      </c>
      <c r="J327" s="191" t="s">
        <v>78</v>
      </c>
      <c r="K327" s="192" t="s">
        <v>503</v>
      </c>
      <c r="L327" s="193" t="s">
        <v>512</v>
      </c>
      <c r="M327" s="192" t="s">
        <v>520</v>
      </c>
      <c r="N327" s="194">
        <v>43040</v>
      </c>
      <c r="O327" s="191" t="s">
        <v>554</v>
      </c>
      <c r="P327" s="1" t="s">
        <v>555</v>
      </c>
      <c r="Q327" s="187" t="s">
        <v>594</v>
      </c>
    </row>
    <row r="328" spans="2:17" ht="12" hidden="1" customHeight="1" x14ac:dyDescent="0.25">
      <c r="B328" s="196" t="s">
        <v>177</v>
      </c>
      <c r="C328" s="197" t="s">
        <v>310</v>
      </c>
      <c r="D328" s="198">
        <v>14241.075000000001</v>
      </c>
      <c r="E328" s="188">
        <f t="shared" si="10"/>
        <v>16164.670828603859</v>
      </c>
      <c r="F328" s="198">
        <v>14241.075000000001</v>
      </c>
      <c r="G328" s="199">
        <f t="shared" si="11"/>
        <v>16164.670828603859</v>
      </c>
      <c r="H328" s="200" t="s">
        <v>493</v>
      </c>
      <c r="I328" s="198" t="s">
        <v>496</v>
      </c>
      <c r="J328" s="191" t="s">
        <v>78</v>
      </c>
      <c r="K328" s="201" t="s">
        <v>503</v>
      </c>
      <c r="L328" s="202" t="s">
        <v>512</v>
      </c>
      <c r="M328" s="201" t="s">
        <v>516</v>
      </c>
      <c r="N328" s="203">
        <v>31194</v>
      </c>
      <c r="O328" s="191" t="s">
        <v>554</v>
      </c>
      <c r="P328" s="1" t="s">
        <v>555</v>
      </c>
      <c r="Q328" s="204" t="s">
        <v>599</v>
      </c>
    </row>
    <row r="329" spans="2:17" ht="12" hidden="1" customHeight="1" x14ac:dyDescent="0.25">
      <c r="B329" s="196" t="s">
        <v>177</v>
      </c>
      <c r="C329" s="197" t="s">
        <v>311</v>
      </c>
      <c r="D329" s="198">
        <v>17656.272000000001</v>
      </c>
      <c r="E329" s="188">
        <f t="shared" si="10"/>
        <v>20041.171396140751</v>
      </c>
      <c r="F329" s="198">
        <v>17656.272000000001</v>
      </c>
      <c r="G329" s="199">
        <f t="shared" si="11"/>
        <v>20041.171396140751</v>
      </c>
      <c r="H329" s="200" t="s">
        <v>493</v>
      </c>
      <c r="I329" s="198" t="s">
        <v>496</v>
      </c>
      <c r="J329" s="202" t="s">
        <v>78</v>
      </c>
      <c r="K329" s="201" t="s">
        <v>503</v>
      </c>
      <c r="L329" s="193" t="s">
        <v>510</v>
      </c>
      <c r="M329" s="201" t="s">
        <v>516</v>
      </c>
      <c r="N329" s="203">
        <v>31166</v>
      </c>
      <c r="O329" s="191" t="s">
        <v>554</v>
      </c>
      <c r="P329" s="1" t="s">
        <v>555</v>
      </c>
      <c r="Q329" s="204" t="s">
        <v>600</v>
      </c>
    </row>
    <row r="330" spans="2:17" ht="12" hidden="1" customHeight="1" x14ac:dyDescent="0.25">
      <c r="B330" s="185" t="s">
        <v>177</v>
      </c>
      <c r="C330" s="186" t="s">
        <v>317</v>
      </c>
      <c r="D330" s="187">
        <v>282672.95</v>
      </c>
      <c r="E330" s="188">
        <f t="shared" si="10"/>
        <v>320854.6538024972</v>
      </c>
      <c r="F330" s="187">
        <v>282672.95</v>
      </c>
      <c r="G330" s="199">
        <f t="shared" si="11"/>
        <v>320854.6538024972</v>
      </c>
      <c r="H330" s="200" t="s">
        <v>493</v>
      </c>
      <c r="I330" s="187" t="s">
        <v>496</v>
      </c>
      <c r="J330" s="191" t="s">
        <v>78</v>
      </c>
      <c r="K330" s="192" t="s">
        <v>506</v>
      </c>
      <c r="L330" s="191" t="s">
        <v>512</v>
      </c>
      <c r="M330" s="201" t="s">
        <v>520</v>
      </c>
      <c r="N330" s="194">
        <v>43040</v>
      </c>
      <c r="O330" s="191" t="s">
        <v>554</v>
      </c>
      <c r="P330" s="1" t="s">
        <v>555</v>
      </c>
      <c r="Q330" s="204" t="s">
        <v>607</v>
      </c>
    </row>
    <row r="331" spans="2:17" ht="12" hidden="1" customHeight="1" x14ac:dyDescent="0.25">
      <c r="B331" s="196" t="s">
        <v>177</v>
      </c>
      <c r="C331" s="197" t="s">
        <v>322</v>
      </c>
      <c r="D331" s="198">
        <v>23881.057000000001</v>
      </c>
      <c r="E331" s="188">
        <f t="shared" si="10"/>
        <v>27106.761634506245</v>
      </c>
      <c r="F331" s="198">
        <v>23881.057000000001</v>
      </c>
      <c r="G331" s="199">
        <f t="shared" si="11"/>
        <v>27106.761634506245</v>
      </c>
      <c r="H331" s="200" t="s">
        <v>493</v>
      </c>
      <c r="I331" s="198" t="s">
        <v>496</v>
      </c>
      <c r="J331" s="202" t="s">
        <v>78</v>
      </c>
      <c r="K331" s="201" t="s">
        <v>503</v>
      </c>
      <c r="L331" s="193" t="s">
        <v>510</v>
      </c>
      <c r="M331" s="201" t="s">
        <v>516</v>
      </c>
      <c r="N331" s="203">
        <v>31163</v>
      </c>
      <c r="O331" s="191" t="s">
        <v>554</v>
      </c>
      <c r="P331" s="1" t="s">
        <v>555</v>
      </c>
      <c r="Q331" s="204" t="s">
        <v>615</v>
      </c>
    </row>
    <row r="332" spans="2:17" ht="12" hidden="1" customHeight="1" x14ac:dyDescent="0.25">
      <c r="B332" s="196" t="s">
        <v>177</v>
      </c>
      <c r="C332" s="197" t="s">
        <v>332</v>
      </c>
      <c r="D332" s="198">
        <v>8921.1280000000006</v>
      </c>
      <c r="E332" s="188">
        <f t="shared" si="10"/>
        <v>10126.138479001136</v>
      </c>
      <c r="F332" s="198">
        <v>8921.1280000000006</v>
      </c>
      <c r="G332" s="199">
        <f t="shared" si="11"/>
        <v>10126.138479001136</v>
      </c>
      <c r="H332" s="200" t="s">
        <v>493</v>
      </c>
      <c r="I332" s="198" t="s">
        <v>496</v>
      </c>
      <c r="J332" s="191" t="s">
        <v>78</v>
      </c>
      <c r="K332" s="201" t="s">
        <v>503</v>
      </c>
      <c r="L332" s="202" t="s">
        <v>512</v>
      </c>
      <c r="M332" s="201" t="s">
        <v>528</v>
      </c>
      <c r="N332" s="203">
        <v>15150</v>
      </c>
      <c r="O332" s="191" t="s">
        <v>554</v>
      </c>
      <c r="P332" s="1" t="s">
        <v>555</v>
      </c>
      <c r="Q332" s="204" t="s">
        <v>624</v>
      </c>
    </row>
    <row r="333" spans="2:17" ht="12" hidden="1" customHeight="1" x14ac:dyDescent="0.25">
      <c r="B333" s="196" t="s">
        <v>177</v>
      </c>
      <c r="C333" s="197" t="s">
        <v>349</v>
      </c>
      <c r="D333" s="198">
        <v>31543.557000000001</v>
      </c>
      <c r="E333" s="188">
        <f t="shared" si="10"/>
        <v>35804.264472190691</v>
      </c>
      <c r="F333" s="198">
        <v>31543.557000000001</v>
      </c>
      <c r="G333" s="199">
        <f t="shared" si="11"/>
        <v>35804.264472190691</v>
      </c>
      <c r="H333" s="200" t="s">
        <v>493</v>
      </c>
      <c r="I333" s="198" t="s">
        <v>496</v>
      </c>
      <c r="J333" s="191" t="s">
        <v>78</v>
      </c>
      <c r="K333" s="201" t="s">
        <v>503</v>
      </c>
      <c r="L333" s="202" t="s">
        <v>512</v>
      </c>
      <c r="M333" s="201" t="s">
        <v>519</v>
      </c>
      <c r="N333" s="203">
        <v>14030</v>
      </c>
      <c r="O333" s="191" t="s">
        <v>554</v>
      </c>
      <c r="P333" s="1" t="s">
        <v>555</v>
      </c>
      <c r="Q333" s="204" t="s">
        <v>637</v>
      </c>
    </row>
    <row r="334" spans="2:17" ht="12" hidden="1" customHeight="1" x14ac:dyDescent="0.25">
      <c r="B334" s="196" t="s">
        <v>177</v>
      </c>
      <c r="C334" s="197" t="s">
        <v>350</v>
      </c>
      <c r="D334" s="198">
        <v>25606.45</v>
      </c>
      <c r="E334" s="188">
        <f t="shared" si="10"/>
        <v>29065.209988649262</v>
      </c>
      <c r="F334" s="198">
        <v>25606.45</v>
      </c>
      <c r="G334" s="199">
        <f t="shared" si="11"/>
        <v>29065.209988649262</v>
      </c>
      <c r="H334" s="200" t="s">
        <v>493</v>
      </c>
      <c r="I334" s="198" t="s">
        <v>496</v>
      </c>
      <c r="J334" s="191" t="s">
        <v>78</v>
      </c>
      <c r="K334" s="201" t="s">
        <v>503</v>
      </c>
      <c r="L334" s="202" t="s">
        <v>512</v>
      </c>
      <c r="M334" s="201" t="s">
        <v>526</v>
      </c>
      <c r="N334" s="203">
        <v>72050</v>
      </c>
      <c r="O334" s="191" t="s">
        <v>554</v>
      </c>
      <c r="P334" s="1" t="s">
        <v>555</v>
      </c>
      <c r="Q334" s="204" t="s">
        <v>638</v>
      </c>
    </row>
    <row r="335" spans="2:17" ht="12" customHeight="1" x14ac:dyDescent="0.25">
      <c r="B335" s="185" t="s">
        <v>177</v>
      </c>
      <c r="C335" s="186" t="s">
        <v>400</v>
      </c>
      <c r="D335" s="191">
        <v>15132</v>
      </c>
      <c r="E335" s="188">
        <f t="shared" si="10"/>
        <v>17175.936435868331</v>
      </c>
      <c r="F335" s="191">
        <v>15132</v>
      </c>
      <c r="G335" s="199">
        <f t="shared" si="11"/>
        <v>17175.936435868331</v>
      </c>
      <c r="H335" s="200" t="s">
        <v>493</v>
      </c>
      <c r="I335" s="187" t="s">
        <v>494</v>
      </c>
      <c r="J335" s="191" t="s">
        <v>78</v>
      </c>
      <c r="K335" s="210" t="s">
        <v>508</v>
      </c>
      <c r="L335" s="193" t="s">
        <v>512</v>
      </c>
      <c r="M335" s="192" t="s">
        <v>525</v>
      </c>
      <c r="N335" s="211">
        <v>14030</v>
      </c>
      <c r="O335" s="193" t="s">
        <v>554</v>
      </c>
      <c r="P335" s="1" t="s">
        <v>554</v>
      </c>
      <c r="Q335" s="187" t="s">
        <v>668</v>
      </c>
    </row>
    <row r="336" spans="2:17" ht="12" hidden="1" customHeight="1" x14ac:dyDescent="0.25">
      <c r="B336" s="185" t="s">
        <v>177</v>
      </c>
      <c r="C336" s="208" t="s">
        <v>446</v>
      </c>
      <c r="D336" s="214">
        <v>2906</v>
      </c>
      <c r="E336" s="188">
        <f t="shared" si="10"/>
        <v>3298.5244040862658</v>
      </c>
      <c r="F336" s="214">
        <v>2906</v>
      </c>
      <c r="G336" s="199">
        <f t="shared" si="11"/>
        <v>3298.5244040862658</v>
      </c>
      <c r="H336" s="200" t="s">
        <v>493</v>
      </c>
      <c r="I336" s="209" t="s">
        <v>498</v>
      </c>
      <c r="J336" s="193" t="s">
        <v>502</v>
      </c>
      <c r="K336" s="210" t="s">
        <v>508</v>
      </c>
      <c r="L336" s="193" t="s">
        <v>512</v>
      </c>
      <c r="M336" s="210" t="s">
        <v>532</v>
      </c>
      <c r="N336" s="211">
        <v>31120</v>
      </c>
      <c r="O336" s="193" t="s">
        <v>554</v>
      </c>
      <c r="P336" s="1" t="s">
        <v>555</v>
      </c>
      <c r="Q336" s="209" t="s">
        <v>687</v>
      </c>
    </row>
    <row r="337" spans="2:17" ht="12" customHeight="1" x14ac:dyDescent="0.25">
      <c r="B337" s="185" t="s">
        <v>177</v>
      </c>
      <c r="C337" s="208" t="s">
        <v>447</v>
      </c>
      <c r="D337" s="214">
        <v>5343</v>
      </c>
      <c r="E337" s="188">
        <f t="shared" si="10"/>
        <v>6064.6992054483544</v>
      </c>
      <c r="F337" s="214">
        <v>5343</v>
      </c>
      <c r="G337" s="199">
        <f t="shared" si="11"/>
        <v>6064.6992054483544</v>
      </c>
      <c r="H337" s="200" t="s">
        <v>493</v>
      </c>
      <c r="I337" s="209" t="s">
        <v>494</v>
      </c>
      <c r="J337" s="193" t="s">
        <v>78</v>
      </c>
      <c r="K337" s="210" t="s">
        <v>503</v>
      </c>
      <c r="L337" s="193" t="s">
        <v>512</v>
      </c>
      <c r="M337" s="210" t="s">
        <v>532</v>
      </c>
      <c r="N337" s="211">
        <v>31120</v>
      </c>
      <c r="O337" s="193" t="s">
        <v>555</v>
      </c>
      <c r="P337" s="1" t="s">
        <v>554</v>
      </c>
      <c r="Q337" s="209" t="s">
        <v>687</v>
      </c>
    </row>
    <row r="338" spans="2:17" ht="12" hidden="1" customHeight="1" x14ac:dyDescent="0.25">
      <c r="B338" s="208" t="s">
        <v>177</v>
      </c>
      <c r="C338" s="213" t="s">
        <v>456</v>
      </c>
      <c r="D338" s="209">
        <v>3166</v>
      </c>
      <c r="E338" s="188">
        <f t="shared" si="10"/>
        <v>3593.6435868331441</v>
      </c>
      <c r="F338" s="209">
        <v>3166</v>
      </c>
      <c r="G338" s="199">
        <f t="shared" si="11"/>
        <v>3593.6435868331441</v>
      </c>
      <c r="H338" s="200" t="s">
        <v>493</v>
      </c>
      <c r="I338" s="209" t="s">
        <v>494</v>
      </c>
      <c r="J338" s="193" t="s">
        <v>78</v>
      </c>
      <c r="K338" s="210" t="s">
        <v>503</v>
      </c>
      <c r="L338" s="193" t="s">
        <v>512</v>
      </c>
      <c r="M338" s="210" t="s">
        <v>532</v>
      </c>
      <c r="N338" s="211">
        <v>31194</v>
      </c>
      <c r="O338" s="193" t="s">
        <v>554</v>
      </c>
      <c r="P338" s="1" t="s">
        <v>555</v>
      </c>
      <c r="Q338" s="218" t="s">
        <v>692</v>
      </c>
    </row>
    <row r="339" spans="2:17" ht="12" hidden="1" customHeight="1" x14ac:dyDescent="0.25">
      <c r="B339" s="208" t="s">
        <v>177</v>
      </c>
      <c r="C339" s="213" t="s">
        <v>461</v>
      </c>
      <c r="D339" s="209">
        <v>4780</v>
      </c>
      <c r="E339" s="188">
        <f t="shared" si="10"/>
        <v>5425.6526674233828</v>
      </c>
      <c r="F339" s="209">
        <v>4780</v>
      </c>
      <c r="G339" s="199">
        <f t="shared" si="11"/>
        <v>5425.6526674233828</v>
      </c>
      <c r="H339" s="200" t="s">
        <v>493</v>
      </c>
      <c r="I339" s="209" t="s">
        <v>494</v>
      </c>
      <c r="J339" s="193" t="s">
        <v>78</v>
      </c>
      <c r="K339" s="210" t="s">
        <v>503</v>
      </c>
      <c r="L339" s="193" t="s">
        <v>512</v>
      </c>
      <c r="M339" s="210" t="s">
        <v>548</v>
      </c>
      <c r="N339" s="211">
        <v>73010</v>
      </c>
      <c r="O339" s="193" t="s">
        <v>554</v>
      </c>
      <c r="P339" s="1" t="s">
        <v>555</v>
      </c>
      <c r="Q339" s="218" t="s">
        <v>692</v>
      </c>
    </row>
    <row r="340" spans="2:17" ht="12" customHeight="1" x14ac:dyDescent="0.25">
      <c r="B340" s="208" t="s">
        <v>177</v>
      </c>
      <c r="C340" s="213" t="s">
        <v>455</v>
      </c>
      <c r="D340" s="209">
        <v>14766</v>
      </c>
      <c r="E340" s="188">
        <f t="shared" si="10"/>
        <v>16760.499432463112</v>
      </c>
      <c r="F340" s="209">
        <v>14766</v>
      </c>
      <c r="G340" s="199">
        <f t="shared" si="11"/>
        <v>16760.499432463112</v>
      </c>
      <c r="H340" s="200" t="s">
        <v>493</v>
      </c>
      <c r="I340" s="209" t="s">
        <v>494</v>
      </c>
      <c r="J340" s="193" t="s">
        <v>78</v>
      </c>
      <c r="K340" s="210" t="s">
        <v>503</v>
      </c>
      <c r="L340" s="193" t="s">
        <v>512</v>
      </c>
      <c r="M340" s="210" t="s">
        <v>532</v>
      </c>
      <c r="N340" s="211">
        <v>31194</v>
      </c>
      <c r="O340" s="193" t="s">
        <v>554</v>
      </c>
      <c r="P340" s="1" t="s">
        <v>554</v>
      </c>
      <c r="Q340" s="218" t="s">
        <v>692</v>
      </c>
    </row>
    <row r="341" spans="2:17" ht="12" customHeight="1" x14ac:dyDescent="0.25">
      <c r="B341" s="208" t="s">
        <v>177</v>
      </c>
      <c r="C341" s="213" t="s">
        <v>473</v>
      </c>
      <c r="D341" s="209">
        <v>23512</v>
      </c>
      <c r="E341" s="188">
        <f t="shared" si="10"/>
        <v>26687.854710556185</v>
      </c>
      <c r="F341" s="209">
        <v>23512</v>
      </c>
      <c r="G341" s="199">
        <f t="shared" si="11"/>
        <v>26687.854710556185</v>
      </c>
      <c r="H341" s="200" t="s">
        <v>493</v>
      </c>
      <c r="I341" s="209" t="s">
        <v>494</v>
      </c>
      <c r="J341" s="193" t="s">
        <v>78</v>
      </c>
      <c r="K341" s="210" t="s">
        <v>503</v>
      </c>
      <c r="L341" s="193" t="s">
        <v>512</v>
      </c>
      <c r="M341" s="210" t="s">
        <v>532</v>
      </c>
      <c r="N341" s="211">
        <v>31120</v>
      </c>
      <c r="O341" s="193" t="s">
        <v>554</v>
      </c>
      <c r="P341" s="1" t="s">
        <v>554</v>
      </c>
      <c r="Q341" s="218" t="s">
        <v>692</v>
      </c>
    </row>
    <row r="342" spans="2:17" ht="12" customHeight="1" x14ac:dyDescent="0.25">
      <c r="B342" s="185" t="s">
        <v>228</v>
      </c>
      <c r="C342" s="186" t="s">
        <v>428</v>
      </c>
      <c r="D342" s="187">
        <v>207029</v>
      </c>
      <c r="E342" s="188">
        <f t="shared" si="10"/>
        <v>234993.18955732122</v>
      </c>
      <c r="F342" s="187">
        <v>207029</v>
      </c>
      <c r="G342" s="199">
        <f t="shared" si="11"/>
        <v>234993.18955732122</v>
      </c>
      <c r="H342" s="200" t="s">
        <v>701</v>
      </c>
      <c r="I342" s="187" t="s">
        <v>494</v>
      </c>
      <c r="J342" s="191" t="s">
        <v>80</v>
      </c>
      <c r="K342" s="192" t="s">
        <v>508</v>
      </c>
      <c r="L342" s="193" t="s">
        <v>510</v>
      </c>
      <c r="M342" s="192" t="s">
        <v>534</v>
      </c>
      <c r="N342" s="194">
        <v>31210</v>
      </c>
      <c r="O342" s="193" t="s">
        <v>554</v>
      </c>
      <c r="P342" s="1" t="s">
        <v>554</v>
      </c>
      <c r="Q342" s="187" t="s">
        <v>674</v>
      </c>
    </row>
    <row r="343" spans="2:17" ht="12" hidden="1" customHeight="1" x14ac:dyDescent="0.25">
      <c r="B343" s="185" t="s">
        <v>174</v>
      </c>
      <c r="C343" s="186" t="s">
        <v>235</v>
      </c>
      <c r="D343" s="187">
        <v>35486.76</v>
      </c>
      <c r="E343" s="188">
        <f t="shared" si="10"/>
        <v>40280.090805902386</v>
      </c>
      <c r="F343" s="187">
        <v>35486.76</v>
      </c>
      <c r="G343" s="199">
        <f t="shared" si="11"/>
        <v>40280.090805902386</v>
      </c>
      <c r="H343" s="200" t="s">
        <v>701</v>
      </c>
      <c r="I343" s="187" t="s">
        <v>496</v>
      </c>
      <c r="J343" s="191" t="s">
        <v>78</v>
      </c>
      <c r="K343" s="192" t="s">
        <v>503</v>
      </c>
      <c r="L343" s="193" t="s">
        <v>512</v>
      </c>
      <c r="M343" s="192" t="s">
        <v>516</v>
      </c>
      <c r="N343" s="194">
        <v>31120</v>
      </c>
      <c r="O343" s="193" t="s">
        <v>554</v>
      </c>
      <c r="P343" s="1" t="s">
        <v>555</v>
      </c>
      <c r="Q343" s="187" t="s">
        <v>560</v>
      </c>
    </row>
    <row r="344" spans="2:17" ht="12" hidden="1" customHeight="1" x14ac:dyDescent="0.25">
      <c r="B344" s="185" t="s">
        <v>174</v>
      </c>
      <c r="C344" s="213" t="s">
        <v>262</v>
      </c>
      <c r="D344" s="209">
        <v>74020.800000000003</v>
      </c>
      <c r="E344" s="188">
        <f t="shared" si="10"/>
        <v>84019.069239500575</v>
      </c>
      <c r="F344" s="209">
        <v>74020.800000000003</v>
      </c>
      <c r="G344" s="199">
        <f t="shared" si="11"/>
        <v>84019.069239500575</v>
      </c>
      <c r="H344" s="200" t="s">
        <v>701</v>
      </c>
      <c r="I344" s="209" t="s">
        <v>496</v>
      </c>
      <c r="J344" s="193" t="s">
        <v>78</v>
      </c>
      <c r="K344" s="210" t="s">
        <v>503</v>
      </c>
      <c r="L344" s="193" t="s">
        <v>510</v>
      </c>
      <c r="M344" s="210" t="s">
        <v>516</v>
      </c>
      <c r="N344" s="211">
        <v>31162</v>
      </c>
      <c r="O344" s="193" t="s">
        <v>554</v>
      </c>
      <c r="P344" s="1" t="s">
        <v>555</v>
      </c>
      <c r="Q344" s="209" t="s">
        <v>568</v>
      </c>
    </row>
    <row r="345" spans="2:17" ht="12" hidden="1" customHeight="1" x14ac:dyDescent="0.25">
      <c r="B345" s="185" t="s">
        <v>174</v>
      </c>
      <c r="C345" s="186" t="s">
        <v>270</v>
      </c>
      <c r="D345" s="187">
        <v>1788.6</v>
      </c>
      <c r="E345" s="188">
        <f t="shared" si="10"/>
        <v>2030.1929625425651</v>
      </c>
      <c r="F345" s="187">
        <v>1788.6</v>
      </c>
      <c r="G345" s="199">
        <f t="shared" si="11"/>
        <v>2030.1929625425651</v>
      </c>
      <c r="H345" s="200" t="s">
        <v>701</v>
      </c>
      <c r="I345" s="187" t="s">
        <v>496</v>
      </c>
      <c r="J345" s="191" t="s">
        <v>78</v>
      </c>
      <c r="K345" s="192" t="s">
        <v>503</v>
      </c>
      <c r="L345" s="193" t="s">
        <v>512</v>
      </c>
      <c r="M345" s="192" t="s">
        <v>519</v>
      </c>
      <c r="N345" s="194">
        <v>14030</v>
      </c>
      <c r="O345" s="193" t="s">
        <v>554</v>
      </c>
      <c r="P345" s="1" t="s">
        <v>555</v>
      </c>
      <c r="Q345" s="187" t="s">
        <v>571</v>
      </c>
    </row>
    <row r="346" spans="2:17" ht="12" hidden="1" customHeight="1" x14ac:dyDescent="0.25">
      <c r="B346" s="185" t="s">
        <v>174</v>
      </c>
      <c r="C346" s="186" t="s">
        <v>298</v>
      </c>
      <c r="D346" s="187">
        <v>14785.037</v>
      </c>
      <c r="E346" s="188">
        <f t="shared" si="10"/>
        <v>16782.107832009082</v>
      </c>
      <c r="F346" s="187">
        <v>14785.037</v>
      </c>
      <c r="G346" s="199">
        <f t="shared" si="11"/>
        <v>16782.107832009082</v>
      </c>
      <c r="H346" s="200" t="s">
        <v>493</v>
      </c>
      <c r="I346" s="187" t="s">
        <v>496</v>
      </c>
      <c r="J346" s="191" t="s">
        <v>78</v>
      </c>
      <c r="K346" s="192" t="s">
        <v>503</v>
      </c>
      <c r="L346" s="193" t="s">
        <v>510</v>
      </c>
      <c r="M346" s="192" t="s">
        <v>516</v>
      </c>
      <c r="N346" s="194">
        <v>31120</v>
      </c>
      <c r="O346" s="193" t="s">
        <v>554</v>
      </c>
      <c r="P346" s="1" t="s">
        <v>555</v>
      </c>
      <c r="Q346" s="187" t="s">
        <v>596</v>
      </c>
    </row>
    <row r="347" spans="2:17" ht="12" hidden="1" customHeight="1" x14ac:dyDescent="0.25">
      <c r="B347" s="196" t="s">
        <v>174</v>
      </c>
      <c r="C347" s="197" t="s">
        <v>310</v>
      </c>
      <c r="D347" s="198">
        <v>45532.555</v>
      </c>
      <c r="E347" s="188">
        <f t="shared" si="10"/>
        <v>51682.809307604992</v>
      </c>
      <c r="F347" s="198">
        <v>45532.555</v>
      </c>
      <c r="G347" s="199">
        <f t="shared" si="11"/>
        <v>51682.809307604992</v>
      </c>
      <c r="H347" s="200" t="s">
        <v>701</v>
      </c>
      <c r="I347" s="198" t="s">
        <v>496</v>
      </c>
      <c r="J347" s="202" t="s">
        <v>78</v>
      </c>
      <c r="K347" s="201" t="s">
        <v>503</v>
      </c>
      <c r="L347" s="193" t="s">
        <v>510</v>
      </c>
      <c r="M347" s="201" t="s">
        <v>516</v>
      </c>
      <c r="N347" s="203">
        <v>31194</v>
      </c>
      <c r="O347" s="193" t="s">
        <v>554</v>
      </c>
      <c r="P347" s="1" t="s">
        <v>555</v>
      </c>
      <c r="Q347" s="204" t="s">
        <v>599</v>
      </c>
    </row>
    <row r="348" spans="2:17" ht="12" hidden="1" customHeight="1" x14ac:dyDescent="0.25">
      <c r="B348" s="196" t="s">
        <v>174</v>
      </c>
      <c r="C348" s="197" t="s">
        <v>313</v>
      </c>
      <c r="D348" s="198">
        <v>6062.8649999999998</v>
      </c>
      <c r="E348" s="188">
        <f t="shared" si="10"/>
        <v>6881.7990919409758</v>
      </c>
      <c r="F348" s="198">
        <v>6062.8649999999998</v>
      </c>
      <c r="G348" s="199">
        <f t="shared" si="11"/>
        <v>6881.7990919409758</v>
      </c>
      <c r="H348" s="200" t="s">
        <v>493</v>
      </c>
      <c r="I348" s="198" t="s">
        <v>496</v>
      </c>
      <c r="J348" s="191" t="s">
        <v>78</v>
      </c>
      <c r="K348" s="201" t="s">
        <v>503</v>
      </c>
      <c r="L348" s="202" t="s">
        <v>512</v>
      </c>
      <c r="M348" s="201" t="s">
        <v>516</v>
      </c>
      <c r="N348" s="203">
        <v>31120</v>
      </c>
      <c r="O348" s="193" t="s">
        <v>554</v>
      </c>
      <c r="P348" s="1" t="s">
        <v>555</v>
      </c>
      <c r="Q348" s="204" t="s">
        <v>601</v>
      </c>
    </row>
    <row r="349" spans="2:17" ht="12" hidden="1" customHeight="1" x14ac:dyDescent="0.25">
      <c r="B349" s="196" t="s">
        <v>174</v>
      </c>
      <c r="C349" s="197" t="s">
        <v>317</v>
      </c>
      <c r="D349" s="198">
        <v>37787.72</v>
      </c>
      <c r="E349" s="188">
        <f t="shared" si="10"/>
        <v>42891.850170261067</v>
      </c>
      <c r="F349" s="198">
        <v>37787.72</v>
      </c>
      <c r="G349" s="199">
        <f t="shared" si="11"/>
        <v>42891.850170261067</v>
      </c>
      <c r="H349" s="200" t="s">
        <v>493</v>
      </c>
      <c r="I349" s="198" t="s">
        <v>496</v>
      </c>
      <c r="J349" s="191" t="s">
        <v>78</v>
      </c>
      <c r="K349" s="201" t="s">
        <v>503</v>
      </c>
      <c r="L349" s="202" t="s">
        <v>512</v>
      </c>
      <c r="M349" s="201" t="s">
        <v>522</v>
      </c>
      <c r="N349" s="203">
        <v>12261</v>
      </c>
      <c r="O349" s="193" t="s">
        <v>554</v>
      </c>
      <c r="P349" s="1" t="s">
        <v>555</v>
      </c>
      <c r="Q349" s="204" t="s">
        <v>608</v>
      </c>
    </row>
    <row r="350" spans="2:17" ht="12" hidden="1" customHeight="1" x14ac:dyDescent="0.25">
      <c r="B350" s="185" t="s">
        <v>174</v>
      </c>
      <c r="C350" s="186" t="s">
        <v>324</v>
      </c>
      <c r="D350" s="187">
        <v>78262</v>
      </c>
      <c r="E350" s="188">
        <f t="shared" si="10"/>
        <v>88833.144154370035</v>
      </c>
      <c r="F350" s="187">
        <v>78262</v>
      </c>
      <c r="G350" s="199">
        <f t="shared" si="11"/>
        <v>88833.144154370035</v>
      </c>
      <c r="H350" s="200" t="s">
        <v>493</v>
      </c>
      <c r="I350" s="187" t="s">
        <v>496</v>
      </c>
      <c r="J350" s="191" t="s">
        <v>78</v>
      </c>
      <c r="K350" s="192" t="s">
        <v>506</v>
      </c>
      <c r="L350" s="191" t="s">
        <v>512</v>
      </c>
      <c r="M350" s="201" t="s">
        <v>528</v>
      </c>
      <c r="N350" s="194">
        <v>15112</v>
      </c>
      <c r="O350" s="193" t="s">
        <v>554</v>
      </c>
      <c r="P350" s="1" t="s">
        <v>555</v>
      </c>
      <c r="Q350" s="187" t="s">
        <v>618</v>
      </c>
    </row>
    <row r="351" spans="2:17" ht="12" hidden="1" customHeight="1" x14ac:dyDescent="0.25">
      <c r="B351" s="196" t="s">
        <v>174</v>
      </c>
      <c r="C351" s="197" t="s">
        <v>329</v>
      </c>
      <c r="D351" s="198">
        <v>26984.949000000001</v>
      </c>
      <c r="E351" s="188">
        <f t="shared" si="10"/>
        <v>30629.908059023837</v>
      </c>
      <c r="F351" s="198">
        <v>26984.949000000001</v>
      </c>
      <c r="G351" s="199">
        <f t="shared" si="11"/>
        <v>30629.908059023837</v>
      </c>
      <c r="H351" s="200" t="s">
        <v>493</v>
      </c>
      <c r="I351" s="198" t="s">
        <v>496</v>
      </c>
      <c r="J351" s="202" t="s">
        <v>78</v>
      </c>
      <c r="K351" s="201" t="s">
        <v>503</v>
      </c>
      <c r="L351" s="193" t="s">
        <v>510</v>
      </c>
      <c r="M351" s="201" t="s">
        <v>516</v>
      </c>
      <c r="N351" s="203">
        <v>31120</v>
      </c>
      <c r="O351" s="193" t="s">
        <v>554</v>
      </c>
      <c r="P351" s="1" t="s">
        <v>555</v>
      </c>
      <c r="Q351" s="204" t="s">
        <v>619</v>
      </c>
    </row>
    <row r="352" spans="2:17" ht="12" hidden="1" customHeight="1" x14ac:dyDescent="0.25">
      <c r="B352" s="196" t="s">
        <v>174</v>
      </c>
      <c r="C352" s="197" t="s">
        <v>315</v>
      </c>
      <c r="D352" s="198">
        <v>915.06</v>
      </c>
      <c r="E352" s="188">
        <f t="shared" si="10"/>
        <v>1038.660612939841</v>
      </c>
      <c r="F352" s="198">
        <v>915.06</v>
      </c>
      <c r="G352" s="199">
        <f t="shared" si="11"/>
        <v>1038.660612939841</v>
      </c>
      <c r="H352" s="200" t="s">
        <v>493</v>
      </c>
      <c r="I352" s="198" t="s">
        <v>496</v>
      </c>
      <c r="J352" s="191" t="s">
        <v>78</v>
      </c>
      <c r="K352" s="201" t="s">
        <v>503</v>
      </c>
      <c r="L352" s="202" t="s">
        <v>512</v>
      </c>
      <c r="M352" s="201" t="s">
        <v>516</v>
      </c>
      <c r="N352" s="203">
        <v>31120</v>
      </c>
      <c r="O352" s="193" t="s">
        <v>554</v>
      </c>
      <c r="P352" s="1" t="s">
        <v>555</v>
      </c>
      <c r="Q352" s="204" t="s">
        <v>625</v>
      </c>
    </row>
    <row r="353" spans="2:17" ht="12" hidden="1" customHeight="1" x14ac:dyDescent="0.25">
      <c r="B353" s="196" t="s">
        <v>174</v>
      </c>
      <c r="C353" s="197" t="s">
        <v>315</v>
      </c>
      <c r="D353" s="198">
        <v>2087.0820000000003</v>
      </c>
      <c r="E353" s="188">
        <f t="shared" si="10"/>
        <v>2368.9920544835418</v>
      </c>
      <c r="F353" s="198">
        <v>2087.0820000000003</v>
      </c>
      <c r="G353" s="199">
        <f t="shared" si="11"/>
        <v>2368.9920544835418</v>
      </c>
      <c r="H353" s="200" t="s">
        <v>493</v>
      </c>
      <c r="I353" s="198" t="s">
        <v>496</v>
      </c>
      <c r="J353" s="191" t="s">
        <v>78</v>
      </c>
      <c r="K353" s="201" t="s">
        <v>503</v>
      </c>
      <c r="L353" s="202" t="s">
        <v>512</v>
      </c>
      <c r="M353" s="201" t="s">
        <v>523</v>
      </c>
      <c r="N353" s="203">
        <v>41030</v>
      </c>
      <c r="O353" s="193" t="s">
        <v>554</v>
      </c>
      <c r="P353" s="1" t="s">
        <v>555</v>
      </c>
      <c r="Q353" s="204" t="s">
        <v>625</v>
      </c>
    </row>
    <row r="354" spans="2:17" ht="12" hidden="1" customHeight="1" x14ac:dyDescent="0.25">
      <c r="B354" s="196" t="s">
        <v>174</v>
      </c>
      <c r="C354" s="197" t="s">
        <v>347</v>
      </c>
      <c r="D354" s="198">
        <v>26908.535999999996</v>
      </c>
      <c r="E354" s="188">
        <f t="shared" si="10"/>
        <v>30543.173666288305</v>
      </c>
      <c r="F354" s="198">
        <v>26908.535999999996</v>
      </c>
      <c r="G354" s="199">
        <f t="shared" si="11"/>
        <v>30543.173666288305</v>
      </c>
      <c r="H354" s="200" t="s">
        <v>493</v>
      </c>
      <c r="I354" s="198" t="s">
        <v>496</v>
      </c>
      <c r="J354" s="202" t="s">
        <v>78</v>
      </c>
      <c r="K354" s="201" t="s">
        <v>503</v>
      </c>
      <c r="L354" s="193" t="s">
        <v>510</v>
      </c>
      <c r="M354" s="201" t="s">
        <v>516</v>
      </c>
      <c r="N354" s="203">
        <v>31120</v>
      </c>
      <c r="O354" s="193" t="s">
        <v>554</v>
      </c>
      <c r="P354" s="1" t="s">
        <v>555</v>
      </c>
      <c r="Q354" s="204" t="s">
        <v>636</v>
      </c>
    </row>
    <row r="355" spans="2:17" ht="12" hidden="1" customHeight="1" x14ac:dyDescent="0.25">
      <c r="B355" s="196" t="s">
        <v>174</v>
      </c>
      <c r="C355" s="197" t="s">
        <v>351</v>
      </c>
      <c r="D355" s="198">
        <v>8103.2080000000005</v>
      </c>
      <c r="E355" s="188">
        <f t="shared" si="10"/>
        <v>9197.7389330306469</v>
      </c>
      <c r="F355" s="198">
        <v>8103.2080000000005</v>
      </c>
      <c r="G355" s="199">
        <f t="shared" si="11"/>
        <v>9197.7389330306469</v>
      </c>
      <c r="H355" s="200" t="s">
        <v>493</v>
      </c>
      <c r="I355" s="198" t="s">
        <v>496</v>
      </c>
      <c r="J355" s="191" t="s">
        <v>78</v>
      </c>
      <c r="K355" s="201" t="s">
        <v>503</v>
      </c>
      <c r="L355" s="202" t="s">
        <v>512</v>
      </c>
      <c r="M355" s="201" t="s">
        <v>517</v>
      </c>
      <c r="N355" s="203">
        <v>11120</v>
      </c>
      <c r="O355" s="193" t="s">
        <v>554</v>
      </c>
      <c r="P355" s="1" t="s">
        <v>555</v>
      </c>
      <c r="Q355" s="204" t="s">
        <v>639</v>
      </c>
    </row>
    <row r="356" spans="2:17" ht="12" hidden="1" customHeight="1" x14ac:dyDescent="0.25">
      <c r="B356" s="196" t="s">
        <v>174</v>
      </c>
      <c r="C356" s="197" t="s">
        <v>295</v>
      </c>
      <c r="D356" s="198">
        <v>20012.918999999998</v>
      </c>
      <c r="E356" s="188">
        <f t="shared" si="10"/>
        <v>22716.139614074913</v>
      </c>
      <c r="F356" s="198">
        <v>20012.918999999998</v>
      </c>
      <c r="G356" s="199">
        <f t="shared" si="11"/>
        <v>22716.139614074913</v>
      </c>
      <c r="H356" s="200" t="s">
        <v>493</v>
      </c>
      <c r="I356" s="198" t="s">
        <v>496</v>
      </c>
      <c r="J356" s="202" t="s">
        <v>78</v>
      </c>
      <c r="K356" s="201" t="s">
        <v>503</v>
      </c>
      <c r="L356" s="193" t="s">
        <v>510</v>
      </c>
      <c r="M356" s="201" t="s">
        <v>516</v>
      </c>
      <c r="N356" s="203">
        <v>31194</v>
      </c>
      <c r="O356" s="193" t="s">
        <v>554</v>
      </c>
      <c r="P356" s="1" t="s">
        <v>555</v>
      </c>
      <c r="Q356" s="204" t="s">
        <v>641</v>
      </c>
    </row>
    <row r="357" spans="2:17" ht="12" hidden="1" customHeight="1" x14ac:dyDescent="0.25">
      <c r="B357" s="196" t="s">
        <v>174</v>
      </c>
      <c r="C357" s="197" t="s">
        <v>352</v>
      </c>
      <c r="D357" s="198">
        <v>11560.3</v>
      </c>
      <c r="E357" s="188">
        <f t="shared" si="10"/>
        <v>13121.793416572076</v>
      </c>
      <c r="F357" s="198">
        <v>11560.3</v>
      </c>
      <c r="G357" s="199">
        <f t="shared" si="11"/>
        <v>13121.793416572076</v>
      </c>
      <c r="H357" s="200" t="s">
        <v>493</v>
      </c>
      <c r="I357" s="198" t="s">
        <v>496</v>
      </c>
      <c r="J357" s="191" t="s">
        <v>78</v>
      </c>
      <c r="K357" s="201" t="s">
        <v>503</v>
      </c>
      <c r="L357" s="202" t="s">
        <v>512</v>
      </c>
      <c r="M357" s="201" t="s">
        <v>528</v>
      </c>
      <c r="N357" s="203">
        <v>15150</v>
      </c>
      <c r="O357" s="193" t="s">
        <v>554</v>
      </c>
      <c r="P357" s="1" t="s">
        <v>555</v>
      </c>
      <c r="Q357" s="204" t="s">
        <v>642</v>
      </c>
    </row>
    <row r="358" spans="2:17" ht="12" hidden="1" customHeight="1" x14ac:dyDescent="0.25">
      <c r="B358" s="196" t="s">
        <v>174</v>
      </c>
      <c r="C358" s="197" t="s">
        <v>298</v>
      </c>
      <c r="D358" s="198">
        <v>66799.249000000011</v>
      </c>
      <c r="E358" s="188">
        <f t="shared" si="10"/>
        <v>75822.076049943251</v>
      </c>
      <c r="F358" s="198">
        <v>66799.249000000011</v>
      </c>
      <c r="G358" s="199">
        <f t="shared" si="11"/>
        <v>75822.076049943251</v>
      </c>
      <c r="H358" s="200" t="s">
        <v>493</v>
      </c>
      <c r="I358" s="198" t="s">
        <v>496</v>
      </c>
      <c r="J358" s="202" t="s">
        <v>78</v>
      </c>
      <c r="K358" s="201" t="s">
        <v>503</v>
      </c>
      <c r="L358" s="193" t="s">
        <v>510</v>
      </c>
      <c r="M358" s="201" t="s">
        <v>516</v>
      </c>
      <c r="N358" s="203">
        <v>31120</v>
      </c>
      <c r="O358" s="193" t="s">
        <v>554</v>
      </c>
      <c r="P358" s="1" t="s">
        <v>555</v>
      </c>
      <c r="Q358" s="204" t="s">
        <v>643</v>
      </c>
    </row>
    <row r="359" spans="2:17" ht="12" hidden="1" customHeight="1" x14ac:dyDescent="0.25">
      <c r="B359" s="196" t="s">
        <v>174</v>
      </c>
      <c r="C359" s="197" t="s">
        <v>373</v>
      </c>
      <c r="D359" s="198">
        <v>14104.712</v>
      </c>
      <c r="E359" s="188">
        <f t="shared" si="10"/>
        <v>16009.888762769579</v>
      </c>
      <c r="F359" s="198">
        <v>14104.712</v>
      </c>
      <c r="G359" s="199">
        <f t="shared" si="11"/>
        <v>16009.888762769579</v>
      </c>
      <c r="H359" s="200" t="s">
        <v>493</v>
      </c>
      <c r="I359" s="198" t="s">
        <v>496</v>
      </c>
      <c r="J359" s="202" t="s">
        <v>78</v>
      </c>
      <c r="K359" s="201" t="s">
        <v>503</v>
      </c>
      <c r="L359" s="193" t="s">
        <v>510</v>
      </c>
      <c r="M359" s="201" t="s">
        <v>528</v>
      </c>
      <c r="N359" s="203">
        <v>15112</v>
      </c>
      <c r="O359" s="193" t="s">
        <v>554</v>
      </c>
      <c r="P359" s="1" t="s">
        <v>555</v>
      </c>
      <c r="Q359" s="204" t="s">
        <v>661</v>
      </c>
    </row>
    <row r="360" spans="2:17" ht="12" hidden="1" customHeight="1" x14ac:dyDescent="0.25">
      <c r="B360" s="207" t="s">
        <v>174</v>
      </c>
      <c r="C360" s="208" t="s">
        <v>432</v>
      </c>
      <c r="D360" s="214">
        <v>-10995</v>
      </c>
      <c r="E360" s="188">
        <f t="shared" si="10"/>
        <v>-12480.136208853575</v>
      </c>
      <c r="F360" s="214">
        <f>E360</f>
        <v>-12480.136208853575</v>
      </c>
      <c r="G360" s="199">
        <f t="shared" si="11"/>
        <v>-14165.87537894844</v>
      </c>
      <c r="H360" s="200" t="s">
        <v>493</v>
      </c>
      <c r="I360" s="209" t="s">
        <v>494</v>
      </c>
      <c r="J360" s="193" t="s">
        <v>78</v>
      </c>
      <c r="K360" s="210" t="s">
        <v>503</v>
      </c>
      <c r="L360" s="193" t="s">
        <v>510</v>
      </c>
      <c r="M360" s="210" t="s">
        <v>532</v>
      </c>
      <c r="N360" s="211">
        <v>31120</v>
      </c>
      <c r="O360" s="193" t="s">
        <v>554</v>
      </c>
      <c r="P360" s="1" t="s">
        <v>555</v>
      </c>
      <c r="Q360" s="209" t="s">
        <v>678</v>
      </c>
    </row>
    <row r="361" spans="2:17" ht="12" hidden="1" customHeight="1" x14ac:dyDescent="0.25">
      <c r="B361" s="207" t="s">
        <v>174</v>
      </c>
      <c r="C361" s="208" t="s">
        <v>432</v>
      </c>
      <c r="D361" s="214">
        <v>10995</v>
      </c>
      <c r="E361" s="188">
        <f t="shared" si="10"/>
        <v>12480.136208853575</v>
      </c>
      <c r="F361" s="214">
        <f>E361</f>
        <v>12480.136208853575</v>
      </c>
      <c r="G361" s="199">
        <f t="shared" si="11"/>
        <v>14165.87537894844</v>
      </c>
      <c r="H361" s="200" t="s">
        <v>493</v>
      </c>
      <c r="I361" s="209" t="s">
        <v>494</v>
      </c>
      <c r="J361" s="193" t="s">
        <v>78</v>
      </c>
      <c r="K361" s="210" t="s">
        <v>503</v>
      </c>
      <c r="L361" s="193" t="s">
        <v>510</v>
      </c>
      <c r="M361" s="210" t="s">
        <v>532</v>
      </c>
      <c r="N361" s="211">
        <v>31120</v>
      </c>
      <c r="O361" s="193" t="s">
        <v>554</v>
      </c>
      <c r="P361" s="1" t="s">
        <v>555</v>
      </c>
      <c r="Q361" s="209" t="s">
        <v>678</v>
      </c>
    </row>
    <row r="362" spans="2:17" ht="12" customHeight="1" x14ac:dyDescent="0.25">
      <c r="B362" s="185" t="s">
        <v>174</v>
      </c>
      <c r="C362" s="208" t="s">
        <v>439</v>
      </c>
      <c r="D362" s="214">
        <v>1639</v>
      </c>
      <c r="E362" s="188">
        <f t="shared" si="10"/>
        <v>1860.3859250851306</v>
      </c>
      <c r="F362" s="214">
        <v>1639</v>
      </c>
      <c r="G362" s="199">
        <f t="shared" si="11"/>
        <v>1860.3859250851306</v>
      </c>
      <c r="H362" s="200" t="s">
        <v>493</v>
      </c>
      <c r="I362" s="209" t="s">
        <v>494</v>
      </c>
      <c r="J362" s="193" t="s">
        <v>78</v>
      </c>
      <c r="K362" s="210" t="s">
        <v>503</v>
      </c>
      <c r="L362" s="202" t="s">
        <v>511</v>
      </c>
      <c r="M362" s="210" t="s">
        <v>545</v>
      </c>
      <c r="N362" s="211">
        <v>99820</v>
      </c>
      <c r="O362" s="193" t="s">
        <v>555</v>
      </c>
      <c r="P362" s="1" t="s">
        <v>554</v>
      </c>
      <c r="Q362" s="209" t="s">
        <v>683</v>
      </c>
    </row>
    <row r="363" spans="2:17" ht="12" customHeight="1" x14ac:dyDescent="0.25">
      <c r="B363" s="185" t="s">
        <v>174</v>
      </c>
      <c r="C363" s="208" t="s">
        <v>448</v>
      </c>
      <c r="D363" s="214">
        <v>7121</v>
      </c>
      <c r="E363" s="188">
        <f t="shared" si="10"/>
        <v>8082.8603859250852</v>
      </c>
      <c r="F363" s="214">
        <v>7121</v>
      </c>
      <c r="G363" s="199">
        <f t="shared" si="11"/>
        <v>8082.8603859250852</v>
      </c>
      <c r="H363" s="200" t="s">
        <v>493</v>
      </c>
      <c r="I363" s="209" t="s">
        <v>498</v>
      </c>
      <c r="J363" s="193" t="s">
        <v>502</v>
      </c>
      <c r="K363" s="210" t="s">
        <v>508</v>
      </c>
      <c r="L363" s="193" t="s">
        <v>512</v>
      </c>
      <c r="M363" s="210" t="s">
        <v>532</v>
      </c>
      <c r="N363" s="211">
        <v>31194</v>
      </c>
      <c r="O363" s="193" t="s">
        <v>554</v>
      </c>
      <c r="P363" s="1" t="s">
        <v>554</v>
      </c>
      <c r="Q363" s="209" t="s">
        <v>687</v>
      </c>
    </row>
    <row r="364" spans="2:17" ht="12" customHeight="1" x14ac:dyDescent="0.25">
      <c r="B364" s="185" t="s">
        <v>174</v>
      </c>
      <c r="C364" s="208" t="s">
        <v>449</v>
      </c>
      <c r="D364" s="214">
        <v>1668</v>
      </c>
      <c r="E364" s="188">
        <f t="shared" si="10"/>
        <v>1893.3030646992054</v>
      </c>
      <c r="F364" s="214">
        <v>1668</v>
      </c>
      <c r="G364" s="199">
        <f t="shared" si="11"/>
        <v>1893.3030646992054</v>
      </c>
      <c r="H364" s="200" t="s">
        <v>493</v>
      </c>
      <c r="I364" s="209" t="s">
        <v>494</v>
      </c>
      <c r="J364" s="193" t="s">
        <v>78</v>
      </c>
      <c r="K364" s="210" t="s">
        <v>503</v>
      </c>
      <c r="L364" s="193" t="s">
        <v>512</v>
      </c>
      <c r="M364" s="210" t="s">
        <v>545</v>
      </c>
      <c r="N364" s="211">
        <v>99820</v>
      </c>
      <c r="O364" s="193" t="s">
        <v>555</v>
      </c>
      <c r="P364" s="1" t="s">
        <v>554</v>
      </c>
      <c r="Q364" s="209" t="s">
        <v>687</v>
      </c>
    </row>
    <row r="365" spans="2:17" ht="12" customHeight="1" x14ac:dyDescent="0.25">
      <c r="B365" s="208" t="s">
        <v>174</v>
      </c>
      <c r="C365" s="213" t="s">
        <v>460</v>
      </c>
      <c r="D365" s="209">
        <v>4584</v>
      </c>
      <c r="E365" s="188">
        <f t="shared" si="10"/>
        <v>5203.1782065834277</v>
      </c>
      <c r="F365" s="209">
        <v>4584</v>
      </c>
      <c r="G365" s="199">
        <f t="shared" si="11"/>
        <v>5203.1782065834277</v>
      </c>
      <c r="H365" s="200" t="s">
        <v>493</v>
      </c>
      <c r="I365" s="209" t="s">
        <v>494</v>
      </c>
      <c r="J365" s="193" t="s">
        <v>78</v>
      </c>
      <c r="K365" s="210" t="s">
        <v>503</v>
      </c>
      <c r="L365" s="193" t="s">
        <v>512</v>
      </c>
      <c r="M365" s="210" t="s">
        <v>545</v>
      </c>
      <c r="N365" s="211">
        <v>99820</v>
      </c>
      <c r="O365" s="193" t="s">
        <v>554</v>
      </c>
      <c r="P365" s="1" t="s">
        <v>554</v>
      </c>
      <c r="Q365" s="218" t="s">
        <v>692</v>
      </c>
    </row>
    <row r="366" spans="2:17" ht="12" customHeight="1" x14ac:dyDescent="0.25">
      <c r="B366" s="208" t="s">
        <v>174</v>
      </c>
      <c r="C366" s="213" t="s">
        <v>465</v>
      </c>
      <c r="D366" s="209">
        <v>11409</v>
      </c>
      <c r="E366" s="188">
        <f t="shared" si="10"/>
        <v>12950.05675368899</v>
      </c>
      <c r="F366" s="209">
        <v>11409</v>
      </c>
      <c r="G366" s="199">
        <f t="shared" si="11"/>
        <v>12950.05675368899</v>
      </c>
      <c r="H366" s="200" t="s">
        <v>493</v>
      </c>
      <c r="I366" s="209" t="s">
        <v>494</v>
      </c>
      <c r="J366" s="193" t="s">
        <v>78</v>
      </c>
      <c r="K366" s="210" t="s">
        <v>503</v>
      </c>
      <c r="L366" s="193" t="s">
        <v>512</v>
      </c>
      <c r="M366" s="210" t="s">
        <v>532</v>
      </c>
      <c r="N366" s="211">
        <v>31165</v>
      </c>
      <c r="O366" s="193" t="s">
        <v>554</v>
      </c>
      <c r="P366" s="1" t="s">
        <v>554</v>
      </c>
      <c r="Q366" s="218" t="s">
        <v>692</v>
      </c>
    </row>
    <row r="367" spans="2:17" ht="12" hidden="1" customHeight="1" x14ac:dyDescent="0.25">
      <c r="B367" s="208" t="s">
        <v>174</v>
      </c>
      <c r="C367" s="213" t="s">
        <v>471</v>
      </c>
      <c r="D367" s="209">
        <v>20715</v>
      </c>
      <c r="E367" s="188">
        <f t="shared" si="10"/>
        <v>23513.053348467649</v>
      </c>
      <c r="F367" s="209">
        <v>20715</v>
      </c>
      <c r="G367" s="199">
        <f t="shared" si="11"/>
        <v>23513.053348467649</v>
      </c>
      <c r="H367" s="200" t="s">
        <v>493</v>
      </c>
      <c r="I367" s="209" t="s">
        <v>498</v>
      </c>
      <c r="J367" s="193" t="s">
        <v>78</v>
      </c>
      <c r="K367" s="210" t="s">
        <v>503</v>
      </c>
      <c r="L367" s="193" t="s">
        <v>512</v>
      </c>
      <c r="M367" s="210" t="s">
        <v>548</v>
      </c>
      <c r="N367" s="211">
        <v>73010</v>
      </c>
      <c r="O367" s="193" t="s">
        <v>554</v>
      </c>
      <c r="P367" s="1" t="s">
        <v>555</v>
      </c>
      <c r="Q367" s="218" t="s">
        <v>692</v>
      </c>
    </row>
    <row r="368" spans="2:17" ht="12" hidden="1" customHeight="1" x14ac:dyDescent="0.25">
      <c r="B368" s="185" t="s">
        <v>174</v>
      </c>
      <c r="C368" s="208" t="s">
        <v>478</v>
      </c>
      <c r="D368" s="214">
        <v>14000</v>
      </c>
      <c r="E368" s="188">
        <f t="shared" si="10"/>
        <v>15891.032917139613</v>
      </c>
      <c r="F368" s="214">
        <v>14000</v>
      </c>
      <c r="G368" s="199">
        <f t="shared" si="11"/>
        <v>15891.032917139613</v>
      </c>
      <c r="H368" s="200" t="s">
        <v>493</v>
      </c>
      <c r="I368" s="209" t="s">
        <v>494</v>
      </c>
      <c r="J368" s="193" t="s">
        <v>78</v>
      </c>
      <c r="K368" s="210" t="s">
        <v>509</v>
      </c>
      <c r="L368" s="193" t="s">
        <v>510</v>
      </c>
      <c r="M368" s="210" t="s">
        <v>532</v>
      </c>
      <c r="N368" s="211">
        <v>31181</v>
      </c>
      <c r="O368" s="193" t="s">
        <v>554</v>
      </c>
      <c r="P368" s="1" t="s">
        <v>555</v>
      </c>
      <c r="Q368" s="218" t="s">
        <v>692</v>
      </c>
    </row>
    <row r="369" spans="2:17" ht="12" hidden="1" customHeight="1" x14ac:dyDescent="0.25">
      <c r="B369" s="196" t="s">
        <v>210</v>
      </c>
      <c r="C369" s="197" t="s">
        <v>353</v>
      </c>
      <c r="D369" s="198">
        <v>24273.2595</v>
      </c>
      <c r="E369" s="188">
        <f t="shared" si="10"/>
        <v>27551.94040862656</v>
      </c>
      <c r="F369" s="198">
        <v>24273.2595</v>
      </c>
      <c r="G369" s="199">
        <f t="shared" si="11"/>
        <v>27551.94040862656</v>
      </c>
      <c r="H369" s="200" t="s">
        <v>493</v>
      </c>
      <c r="I369" s="198" t="s">
        <v>496</v>
      </c>
      <c r="J369" s="202" t="s">
        <v>78</v>
      </c>
      <c r="K369" s="201" t="s">
        <v>503</v>
      </c>
      <c r="L369" s="202" t="s">
        <v>511</v>
      </c>
      <c r="M369" s="201" t="s">
        <v>516</v>
      </c>
      <c r="N369" s="203">
        <v>31194</v>
      </c>
      <c r="O369" s="193" t="s">
        <v>554</v>
      </c>
      <c r="P369" s="1" t="s">
        <v>555</v>
      </c>
      <c r="Q369" s="204" t="s">
        <v>644</v>
      </c>
    </row>
    <row r="370" spans="2:17" ht="12" hidden="1" customHeight="1" x14ac:dyDescent="0.25">
      <c r="B370" s="196" t="s">
        <v>210</v>
      </c>
      <c r="C370" s="197" t="s">
        <v>374</v>
      </c>
      <c r="D370" s="198">
        <v>16925.654000000002</v>
      </c>
      <c r="E370" s="188">
        <f t="shared" si="10"/>
        <v>19211.866061293986</v>
      </c>
      <c r="F370" s="198">
        <v>16925.654000000002</v>
      </c>
      <c r="G370" s="199">
        <f t="shared" si="11"/>
        <v>19211.866061293986</v>
      </c>
      <c r="H370" s="200" t="s">
        <v>493</v>
      </c>
      <c r="I370" s="198" t="s">
        <v>496</v>
      </c>
      <c r="J370" s="202" t="s">
        <v>78</v>
      </c>
      <c r="K370" s="201" t="s">
        <v>503</v>
      </c>
      <c r="L370" s="193" t="s">
        <v>510</v>
      </c>
      <c r="M370" s="201" t="s">
        <v>528</v>
      </c>
      <c r="N370" s="203">
        <v>15112</v>
      </c>
      <c r="O370" s="193" t="s">
        <v>554</v>
      </c>
      <c r="P370" s="1" t="s">
        <v>555</v>
      </c>
      <c r="Q370" s="204" t="s">
        <v>661</v>
      </c>
    </row>
    <row r="371" spans="2:17" ht="12" hidden="1" customHeight="1" x14ac:dyDescent="0.25">
      <c r="B371" s="196" t="s">
        <v>210</v>
      </c>
      <c r="C371" s="197" t="s">
        <v>375</v>
      </c>
      <c r="D371" s="198">
        <v>2820.9419999999996</v>
      </c>
      <c r="E371" s="188">
        <f t="shared" si="10"/>
        <v>3201.9772985244035</v>
      </c>
      <c r="F371" s="198">
        <v>2820.9419999999996</v>
      </c>
      <c r="G371" s="199">
        <f t="shared" si="11"/>
        <v>3201.9772985244035</v>
      </c>
      <c r="H371" s="200" t="s">
        <v>493</v>
      </c>
      <c r="I371" s="198" t="s">
        <v>496</v>
      </c>
      <c r="J371" s="202" t="s">
        <v>78</v>
      </c>
      <c r="K371" s="201" t="s">
        <v>503</v>
      </c>
      <c r="L371" s="193" t="s">
        <v>510</v>
      </c>
      <c r="M371" s="201" t="s">
        <v>528</v>
      </c>
      <c r="N371" s="203">
        <v>15112</v>
      </c>
      <c r="O371" s="193" t="s">
        <v>554</v>
      </c>
      <c r="P371" s="1" t="s">
        <v>555</v>
      </c>
      <c r="Q371" s="204" t="s">
        <v>661</v>
      </c>
    </row>
    <row r="372" spans="2:17" ht="12" hidden="1" customHeight="1" x14ac:dyDescent="0.25">
      <c r="B372" s="185" t="s">
        <v>210</v>
      </c>
      <c r="C372" s="186" t="s">
        <v>414</v>
      </c>
      <c r="D372" s="191">
        <v>528872</v>
      </c>
      <c r="E372" s="188">
        <f t="shared" si="10"/>
        <v>600308.74006810447</v>
      </c>
      <c r="F372" s="191">
        <v>528872</v>
      </c>
      <c r="G372" s="199">
        <f t="shared" si="11"/>
        <v>600308.74006810447</v>
      </c>
      <c r="H372" s="200" t="s">
        <v>493</v>
      </c>
      <c r="I372" s="187" t="s">
        <v>494</v>
      </c>
      <c r="J372" s="191" t="s">
        <v>78</v>
      </c>
      <c r="K372" s="210" t="s">
        <v>508</v>
      </c>
      <c r="L372" s="193" t="s">
        <v>512</v>
      </c>
      <c r="M372" s="192" t="s">
        <v>538</v>
      </c>
      <c r="N372" s="212">
        <v>25030</v>
      </c>
      <c r="O372" s="193" t="s">
        <v>554</v>
      </c>
      <c r="P372" s="1" t="s">
        <v>555</v>
      </c>
      <c r="Q372" s="187" t="s">
        <v>670</v>
      </c>
    </row>
    <row r="373" spans="2:17" ht="12" hidden="1" customHeight="1" x14ac:dyDescent="0.25">
      <c r="B373" s="185" t="s">
        <v>210</v>
      </c>
      <c r="C373" s="186" t="s">
        <v>416</v>
      </c>
      <c r="D373" s="191">
        <v>1000000</v>
      </c>
      <c r="E373" s="188">
        <f t="shared" si="10"/>
        <v>1135073.7797956867</v>
      </c>
      <c r="F373" s="191">
        <v>1000000</v>
      </c>
      <c r="G373" s="199">
        <f t="shared" si="11"/>
        <v>1135073.7797956867</v>
      </c>
      <c r="H373" s="200" t="s">
        <v>493</v>
      </c>
      <c r="I373" s="187" t="s">
        <v>494</v>
      </c>
      <c r="J373" s="191" t="s">
        <v>78</v>
      </c>
      <c r="K373" s="210" t="s">
        <v>508</v>
      </c>
      <c r="L373" s="193" t="s">
        <v>512</v>
      </c>
      <c r="M373" s="192" t="s">
        <v>537</v>
      </c>
      <c r="N373" s="211">
        <v>41010</v>
      </c>
      <c r="O373" s="193" t="s">
        <v>554</v>
      </c>
      <c r="P373" s="1" t="s">
        <v>555</v>
      </c>
      <c r="Q373" s="209" t="s">
        <v>670</v>
      </c>
    </row>
    <row r="374" spans="2:17" ht="12" hidden="1" customHeight="1" x14ac:dyDescent="0.25">
      <c r="B374" s="185" t="s">
        <v>210</v>
      </c>
      <c r="C374" s="208" t="s">
        <v>418</v>
      </c>
      <c r="D374" s="193">
        <v>201748</v>
      </c>
      <c r="E374" s="188">
        <f t="shared" si="10"/>
        <v>228998.86492622021</v>
      </c>
      <c r="F374" s="193">
        <v>201748</v>
      </c>
      <c r="G374" s="199">
        <f t="shared" si="11"/>
        <v>228998.86492622021</v>
      </c>
      <c r="H374" s="200" t="s">
        <v>493</v>
      </c>
      <c r="I374" s="209" t="s">
        <v>494</v>
      </c>
      <c r="J374" s="193" t="s">
        <v>500</v>
      </c>
      <c r="K374" s="210" t="s">
        <v>508</v>
      </c>
      <c r="L374" s="193" t="s">
        <v>512</v>
      </c>
      <c r="M374" s="210" t="s">
        <v>538</v>
      </c>
      <c r="N374" s="211">
        <v>25010</v>
      </c>
      <c r="O374" s="193" t="s">
        <v>554</v>
      </c>
      <c r="P374" s="1" t="s">
        <v>555</v>
      </c>
      <c r="Q374" s="209" t="s">
        <v>670</v>
      </c>
    </row>
    <row r="375" spans="2:17" ht="12" hidden="1" customHeight="1" x14ac:dyDescent="0.25">
      <c r="B375" s="185" t="s">
        <v>210</v>
      </c>
      <c r="C375" s="186" t="s">
        <v>419</v>
      </c>
      <c r="D375" s="191">
        <v>272811</v>
      </c>
      <c r="E375" s="188">
        <f t="shared" si="10"/>
        <v>309660.61293984111</v>
      </c>
      <c r="F375" s="191">
        <v>272811</v>
      </c>
      <c r="G375" s="199">
        <f t="shared" si="11"/>
        <v>309660.61293984111</v>
      </c>
      <c r="H375" s="200" t="s">
        <v>493</v>
      </c>
      <c r="I375" s="187" t="s">
        <v>494</v>
      </c>
      <c r="J375" s="191" t="s">
        <v>78</v>
      </c>
      <c r="K375" s="210" t="s">
        <v>508</v>
      </c>
      <c r="L375" s="193" t="s">
        <v>512</v>
      </c>
      <c r="M375" s="192" t="s">
        <v>536</v>
      </c>
      <c r="N375" s="211">
        <v>31120</v>
      </c>
      <c r="O375" s="193" t="s">
        <v>554</v>
      </c>
      <c r="P375" s="1" t="s">
        <v>555</v>
      </c>
      <c r="Q375" s="209" t="s">
        <v>670</v>
      </c>
    </row>
    <row r="376" spans="2:17" ht="12" hidden="1" customHeight="1" x14ac:dyDescent="0.25">
      <c r="B376" s="185" t="s">
        <v>210</v>
      </c>
      <c r="C376" s="208" t="s">
        <v>420</v>
      </c>
      <c r="D376" s="193">
        <v>178891</v>
      </c>
      <c r="E376" s="188">
        <f t="shared" si="10"/>
        <v>203054.48354143018</v>
      </c>
      <c r="F376" s="193">
        <v>178891</v>
      </c>
      <c r="G376" s="199">
        <f t="shared" si="11"/>
        <v>203054.48354143018</v>
      </c>
      <c r="H376" s="200" t="s">
        <v>493</v>
      </c>
      <c r="I376" s="209" t="s">
        <v>494</v>
      </c>
      <c r="J376" s="193" t="s">
        <v>500</v>
      </c>
      <c r="K376" s="210" t="s">
        <v>508</v>
      </c>
      <c r="L376" s="193" t="s">
        <v>512</v>
      </c>
      <c r="M376" s="210" t="s">
        <v>536</v>
      </c>
      <c r="N376" s="211">
        <v>31130</v>
      </c>
      <c r="O376" s="193" t="s">
        <v>554</v>
      </c>
      <c r="P376" s="1" t="s">
        <v>555</v>
      </c>
      <c r="Q376" s="209" t="s">
        <v>670</v>
      </c>
    </row>
    <row r="377" spans="2:17" ht="12" hidden="1" customHeight="1" x14ac:dyDescent="0.25">
      <c r="B377" s="185" t="s">
        <v>210</v>
      </c>
      <c r="C377" s="186" t="s">
        <v>421</v>
      </c>
      <c r="D377" s="191">
        <v>340648</v>
      </c>
      <c r="E377" s="188">
        <f t="shared" si="10"/>
        <v>386660.61293984111</v>
      </c>
      <c r="F377" s="191">
        <v>340648</v>
      </c>
      <c r="G377" s="199">
        <f t="shared" si="11"/>
        <v>386660.61293984111</v>
      </c>
      <c r="H377" s="200" t="s">
        <v>493</v>
      </c>
      <c r="I377" s="187" t="s">
        <v>494</v>
      </c>
      <c r="J377" s="191" t="s">
        <v>78</v>
      </c>
      <c r="K377" s="210" t="s">
        <v>508</v>
      </c>
      <c r="L377" s="193" t="s">
        <v>512</v>
      </c>
      <c r="M377" s="192" t="s">
        <v>540</v>
      </c>
      <c r="N377" s="211">
        <v>31220</v>
      </c>
      <c r="O377" s="193" t="s">
        <v>554</v>
      </c>
      <c r="P377" s="1" t="s">
        <v>555</v>
      </c>
      <c r="Q377" s="209" t="s">
        <v>670</v>
      </c>
    </row>
    <row r="378" spans="2:17" ht="12" hidden="1" customHeight="1" x14ac:dyDescent="0.25">
      <c r="B378" s="185" t="s">
        <v>210</v>
      </c>
      <c r="C378" s="186" t="s">
        <v>422</v>
      </c>
      <c r="D378" s="191">
        <v>358589</v>
      </c>
      <c r="E378" s="188">
        <f t="shared" si="10"/>
        <v>407024.97162315552</v>
      </c>
      <c r="F378" s="191">
        <v>358589</v>
      </c>
      <c r="G378" s="199">
        <f t="shared" si="11"/>
        <v>407024.97162315552</v>
      </c>
      <c r="H378" s="200" t="s">
        <v>493</v>
      </c>
      <c r="I378" s="187" t="s">
        <v>494</v>
      </c>
      <c r="J378" s="191" t="s">
        <v>78</v>
      </c>
      <c r="K378" s="210" t="s">
        <v>508</v>
      </c>
      <c r="L378" s="193" t="s">
        <v>512</v>
      </c>
      <c r="M378" s="192" t="s">
        <v>525</v>
      </c>
      <c r="N378" s="211">
        <v>43060</v>
      </c>
      <c r="O378" s="193" t="s">
        <v>554</v>
      </c>
      <c r="P378" s="1" t="s">
        <v>555</v>
      </c>
      <c r="Q378" s="209" t="s">
        <v>670</v>
      </c>
    </row>
    <row r="379" spans="2:17" ht="12" hidden="1" customHeight="1" x14ac:dyDescent="0.25">
      <c r="B379" s="185" t="s">
        <v>210</v>
      </c>
      <c r="C379" s="186" t="s">
        <v>424</v>
      </c>
      <c r="D379" s="191">
        <v>624304</v>
      </c>
      <c r="E379" s="188">
        <f t="shared" si="10"/>
        <v>708631.10102156643</v>
      </c>
      <c r="F379" s="191">
        <v>624304</v>
      </c>
      <c r="G379" s="199">
        <f t="shared" si="11"/>
        <v>708631.10102156643</v>
      </c>
      <c r="H379" s="200" t="s">
        <v>493</v>
      </c>
      <c r="I379" s="187" t="s">
        <v>494</v>
      </c>
      <c r="J379" s="191" t="s">
        <v>78</v>
      </c>
      <c r="K379" s="210" t="s">
        <v>508</v>
      </c>
      <c r="L379" s="193" t="s">
        <v>510</v>
      </c>
      <c r="M379" s="192" t="s">
        <v>541</v>
      </c>
      <c r="N379" s="211">
        <v>11120</v>
      </c>
      <c r="O379" s="193" t="s">
        <v>554</v>
      </c>
      <c r="P379" s="1" t="s">
        <v>555</v>
      </c>
      <c r="Q379" s="209" t="s">
        <v>670</v>
      </c>
    </row>
    <row r="380" spans="2:17" ht="12" hidden="1" customHeight="1" x14ac:dyDescent="0.25">
      <c r="B380" s="185" t="s">
        <v>210</v>
      </c>
      <c r="C380" s="186" t="s">
        <v>425</v>
      </c>
      <c r="D380" s="191">
        <v>549459</v>
      </c>
      <c r="E380" s="188">
        <f t="shared" si="10"/>
        <v>623676.50397275819</v>
      </c>
      <c r="F380" s="191">
        <v>549459</v>
      </c>
      <c r="G380" s="199">
        <f t="shared" si="11"/>
        <v>623676.50397275819</v>
      </c>
      <c r="H380" s="200" t="s">
        <v>493</v>
      </c>
      <c r="I380" s="187" t="s">
        <v>494</v>
      </c>
      <c r="J380" s="193" t="s">
        <v>78</v>
      </c>
      <c r="K380" s="210" t="s">
        <v>508</v>
      </c>
      <c r="L380" s="193" t="s">
        <v>510</v>
      </c>
      <c r="M380" s="192" t="s">
        <v>542</v>
      </c>
      <c r="N380" s="211">
        <v>41081</v>
      </c>
      <c r="O380" s="193" t="s">
        <v>554</v>
      </c>
      <c r="P380" s="1" t="s">
        <v>555</v>
      </c>
      <c r="Q380" s="209" t="s">
        <v>670</v>
      </c>
    </row>
    <row r="381" spans="2:17" ht="12" hidden="1" customHeight="1" x14ac:dyDescent="0.25">
      <c r="B381" s="185" t="s">
        <v>210</v>
      </c>
      <c r="C381" s="186" t="s">
        <v>415</v>
      </c>
      <c r="D381" s="191">
        <v>2400000</v>
      </c>
      <c r="E381" s="188">
        <f t="shared" si="10"/>
        <v>2724177.0715096481</v>
      </c>
      <c r="F381" s="191">
        <v>2400000</v>
      </c>
      <c r="G381" s="199">
        <f t="shared" si="11"/>
        <v>2724177.0715096481</v>
      </c>
      <c r="H381" s="200" t="s">
        <v>701</v>
      </c>
      <c r="I381" s="187" t="s">
        <v>494</v>
      </c>
      <c r="J381" s="191" t="s">
        <v>78</v>
      </c>
      <c r="K381" s="192" t="s">
        <v>503</v>
      </c>
      <c r="L381" s="193" t="s">
        <v>512</v>
      </c>
      <c r="M381" s="192" t="s">
        <v>525</v>
      </c>
      <c r="N381" s="212">
        <v>14015</v>
      </c>
      <c r="O381" s="193" t="s">
        <v>554</v>
      </c>
      <c r="P381" s="1" t="s">
        <v>555</v>
      </c>
      <c r="Q381" s="187" t="s">
        <v>670</v>
      </c>
    </row>
    <row r="382" spans="2:17" ht="12" hidden="1" customHeight="1" x14ac:dyDescent="0.25">
      <c r="B382" s="196" t="s">
        <v>212</v>
      </c>
      <c r="C382" s="197" t="s">
        <v>354</v>
      </c>
      <c r="D382" s="198">
        <v>39210.312999999995</v>
      </c>
      <c r="E382" s="188">
        <f t="shared" si="10"/>
        <v>44506.598183881943</v>
      </c>
      <c r="F382" s="198">
        <v>39210.312999999995</v>
      </c>
      <c r="G382" s="199">
        <f t="shared" si="11"/>
        <v>44506.598183881943</v>
      </c>
      <c r="H382" s="200" t="s">
        <v>493</v>
      </c>
      <c r="I382" s="198" t="s">
        <v>496</v>
      </c>
      <c r="J382" s="191" t="s">
        <v>78</v>
      </c>
      <c r="K382" s="201" t="s">
        <v>503</v>
      </c>
      <c r="L382" s="202" t="s">
        <v>512</v>
      </c>
      <c r="M382" s="201" t="s">
        <v>530</v>
      </c>
      <c r="N382" s="203">
        <v>16020</v>
      </c>
      <c r="O382" s="193" t="s">
        <v>554</v>
      </c>
      <c r="P382" s="1" t="s">
        <v>555</v>
      </c>
      <c r="Q382" s="204" t="s">
        <v>645</v>
      </c>
    </row>
    <row r="383" spans="2:17" ht="12" hidden="1" customHeight="1" x14ac:dyDescent="0.25">
      <c r="B383" s="196" t="s">
        <v>212</v>
      </c>
      <c r="C383" s="197" t="s">
        <v>354</v>
      </c>
      <c r="D383" s="198">
        <v>8258.4279999999999</v>
      </c>
      <c r="E383" s="188">
        <f t="shared" si="10"/>
        <v>9373.9250851305333</v>
      </c>
      <c r="F383" s="198">
        <v>8258.4279999999999</v>
      </c>
      <c r="G383" s="199">
        <f t="shared" si="11"/>
        <v>9373.9250851305333</v>
      </c>
      <c r="H383" s="200" t="s">
        <v>493</v>
      </c>
      <c r="I383" s="198" t="s">
        <v>496</v>
      </c>
      <c r="J383" s="191" t="s">
        <v>78</v>
      </c>
      <c r="K383" s="201" t="s">
        <v>503</v>
      </c>
      <c r="L383" s="202" t="s">
        <v>512</v>
      </c>
      <c r="M383" s="201" t="s">
        <v>530</v>
      </c>
      <c r="N383" s="203">
        <v>16020</v>
      </c>
      <c r="O383" s="193" t="s">
        <v>554</v>
      </c>
      <c r="P383" s="1" t="s">
        <v>555</v>
      </c>
      <c r="Q383" s="204" t="s">
        <v>648</v>
      </c>
    </row>
    <row r="384" spans="2:17" ht="12" hidden="1" customHeight="1" x14ac:dyDescent="0.25">
      <c r="B384" s="196" t="s">
        <v>213</v>
      </c>
      <c r="C384" s="197" t="s">
        <v>367</v>
      </c>
      <c r="D384" s="198">
        <v>13534.463</v>
      </c>
      <c r="E384" s="188">
        <f t="shared" si="10"/>
        <v>15362.614074914869</v>
      </c>
      <c r="F384" s="198">
        <v>13534.463</v>
      </c>
      <c r="G384" s="199">
        <f t="shared" si="11"/>
        <v>15362.614074914869</v>
      </c>
      <c r="H384" s="200" t="s">
        <v>493</v>
      </c>
      <c r="I384" s="198" t="s">
        <v>496</v>
      </c>
      <c r="J384" s="191" t="s">
        <v>78</v>
      </c>
      <c r="K384" s="201" t="s">
        <v>503</v>
      </c>
      <c r="L384" s="202" t="s">
        <v>512</v>
      </c>
      <c r="M384" s="201" t="s">
        <v>517</v>
      </c>
      <c r="N384" s="203">
        <v>11320</v>
      </c>
      <c r="O384" s="193" t="s">
        <v>554</v>
      </c>
      <c r="P384" s="1" t="s">
        <v>555</v>
      </c>
      <c r="Q384" s="204" t="s">
        <v>659</v>
      </c>
    </row>
    <row r="385" spans="2:17" ht="12" hidden="1" customHeight="1" x14ac:dyDescent="0.25">
      <c r="B385" s="185" t="s">
        <v>186</v>
      </c>
      <c r="C385" s="186" t="s">
        <v>255</v>
      </c>
      <c r="D385" s="187">
        <v>57615.25</v>
      </c>
      <c r="E385" s="188">
        <f t="shared" si="10"/>
        <v>65397.559591373436</v>
      </c>
      <c r="F385" s="187">
        <v>57615.25</v>
      </c>
      <c r="G385" s="199">
        <f t="shared" si="11"/>
        <v>65397.559591373436</v>
      </c>
      <c r="H385" s="200" t="s">
        <v>493</v>
      </c>
      <c r="I385" s="187" t="s">
        <v>496</v>
      </c>
      <c r="J385" s="191" t="s">
        <v>78</v>
      </c>
      <c r="K385" s="192" t="s">
        <v>503</v>
      </c>
      <c r="L385" s="193" t="s">
        <v>512</v>
      </c>
      <c r="M385" s="192" t="s">
        <v>516</v>
      </c>
      <c r="N385" s="194">
        <v>31161</v>
      </c>
      <c r="O385" s="193" t="s">
        <v>554</v>
      </c>
      <c r="P385" s="1" t="s">
        <v>555</v>
      </c>
      <c r="Q385" s="187" t="s">
        <v>568</v>
      </c>
    </row>
    <row r="386" spans="2:17" ht="12" hidden="1" customHeight="1" x14ac:dyDescent="0.25">
      <c r="B386" s="185" t="s">
        <v>186</v>
      </c>
      <c r="C386" s="186" t="s">
        <v>271</v>
      </c>
      <c r="D386" s="187">
        <v>1283484.6000000001</v>
      </c>
      <c r="E386" s="188">
        <f t="shared" si="10"/>
        <v>1456849.7162315552</v>
      </c>
      <c r="F386" s="187">
        <v>1283484.6000000001</v>
      </c>
      <c r="G386" s="199">
        <f t="shared" si="11"/>
        <v>1456849.7162315552</v>
      </c>
      <c r="H386" s="200" t="s">
        <v>493</v>
      </c>
      <c r="I386" s="187" t="s">
        <v>496</v>
      </c>
      <c r="J386" s="191" t="s">
        <v>78</v>
      </c>
      <c r="K386" s="192" t="s">
        <v>503</v>
      </c>
      <c r="L386" s="191" t="s">
        <v>512</v>
      </c>
      <c r="M386" s="192" t="s">
        <v>519</v>
      </c>
      <c r="N386" s="194">
        <v>14030</v>
      </c>
      <c r="O386" s="193" t="s">
        <v>554</v>
      </c>
      <c r="P386" s="1" t="s">
        <v>555</v>
      </c>
      <c r="Q386" s="187" t="s">
        <v>571</v>
      </c>
    </row>
    <row r="387" spans="2:17" ht="12" hidden="1" customHeight="1" x14ac:dyDescent="0.25">
      <c r="B387" s="185" t="s">
        <v>186</v>
      </c>
      <c r="C387" s="186" t="s">
        <v>274</v>
      </c>
      <c r="D387" s="187">
        <v>-722.7</v>
      </c>
      <c r="E387" s="188">
        <f t="shared" si="10"/>
        <v>-820.31782065834284</v>
      </c>
      <c r="F387" s="187">
        <v>-722.7</v>
      </c>
      <c r="G387" s="199">
        <f t="shared" si="11"/>
        <v>-820.31782065834284</v>
      </c>
      <c r="H387" s="200" t="s">
        <v>493</v>
      </c>
      <c r="I387" s="187" t="s">
        <v>496</v>
      </c>
      <c r="J387" s="191" t="s">
        <v>78</v>
      </c>
      <c r="K387" s="192" t="s">
        <v>503</v>
      </c>
      <c r="L387" s="193" t="s">
        <v>510</v>
      </c>
      <c r="M387" s="192" t="s">
        <v>523</v>
      </c>
      <c r="N387" s="194">
        <v>41010</v>
      </c>
      <c r="O387" s="193" t="s">
        <v>554</v>
      </c>
      <c r="P387" s="1" t="s">
        <v>555</v>
      </c>
      <c r="Q387" s="187" t="s">
        <v>573</v>
      </c>
    </row>
    <row r="388" spans="2:17" ht="12" hidden="1" customHeight="1" x14ac:dyDescent="0.25">
      <c r="B388" s="185" t="s">
        <v>186</v>
      </c>
      <c r="C388" s="186" t="s">
        <v>300</v>
      </c>
      <c r="D388" s="187">
        <v>6034.71</v>
      </c>
      <c r="E388" s="188">
        <f t="shared" si="10"/>
        <v>6849.8410896708283</v>
      </c>
      <c r="F388" s="187">
        <v>6034.71</v>
      </c>
      <c r="G388" s="199">
        <f t="shared" si="11"/>
        <v>6849.8410896708283</v>
      </c>
      <c r="H388" s="200" t="s">
        <v>493</v>
      </c>
      <c r="I388" s="187" t="s">
        <v>496</v>
      </c>
      <c r="J388" s="191" t="s">
        <v>78</v>
      </c>
      <c r="K388" s="192" t="s">
        <v>503</v>
      </c>
      <c r="L388" s="193" t="s">
        <v>510</v>
      </c>
      <c r="M388" s="192" t="s">
        <v>516</v>
      </c>
      <c r="N388" s="194">
        <v>31210</v>
      </c>
      <c r="O388" s="193" t="s">
        <v>554</v>
      </c>
      <c r="P388" s="1" t="s">
        <v>555</v>
      </c>
      <c r="Q388" s="187" t="s">
        <v>597</v>
      </c>
    </row>
    <row r="389" spans="2:17" ht="12" hidden="1" customHeight="1" x14ac:dyDescent="0.25">
      <c r="B389" s="185" t="s">
        <v>186</v>
      </c>
      <c r="C389" s="186" t="s">
        <v>307</v>
      </c>
      <c r="D389" s="187">
        <v>7879.41</v>
      </c>
      <c r="E389" s="188">
        <f t="shared" si="10"/>
        <v>8943.7116912599322</v>
      </c>
      <c r="F389" s="187">
        <v>7879.41</v>
      </c>
      <c r="G389" s="199">
        <f t="shared" si="11"/>
        <v>8943.7116912599322</v>
      </c>
      <c r="H389" s="200" t="s">
        <v>493</v>
      </c>
      <c r="I389" s="187" t="s">
        <v>496</v>
      </c>
      <c r="J389" s="191" t="s">
        <v>78</v>
      </c>
      <c r="K389" s="192" t="s">
        <v>503</v>
      </c>
      <c r="L389" s="193" t="s">
        <v>510</v>
      </c>
      <c r="M389" s="192" t="s">
        <v>516</v>
      </c>
      <c r="N389" s="194">
        <v>31220</v>
      </c>
      <c r="O389" s="193" t="s">
        <v>554</v>
      </c>
      <c r="P389" s="1" t="s">
        <v>555</v>
      </c>
      <c r="Q389" s="209" t="s">
        <v>598</v>
      </c>
    </row>
    <row r="390" spans="2:17" ht="12" hidden="1" customHeight="1" x14ac:dyDescent="0.25">
      <c r="B390" s="196" t="s">
        <v>186</v>
      </c>
      <c r="C390" s="197" t="s">
        <v>298</v>
      </c>
      <c r="D390" s="198">
        <v>34598.144</v>
      </c>
      <c r="E390" s="188">
        <f t="shared" ref="E390:E426" si="12">D390/0.881</f>
        <v>39271.446083995463</v>
      </c>
      <c r="F390" s="198">
        <v>34598.144</v>
      </c>
      <c r="G390" s="199">
        <f t="shared" ref="G390:G426" si="13">F390/0.881</f>
        <v>39271.446083995463</v>
      </c>
      <c r="H390" s="200" t="s">
        <v>493</v>
      </c>
      <c r="I390" s="198" t="s">
        <v>496</v>
      </c>
      <c r="J390" s="202" t="s">
        <v>78</v>
      </c>
      <c r="K390" s="201" t="s">
        <v>503</v>
      </c>
      <c r="L390" s="193" t="s">
        <v>510</v>
      </c>
      <c r="M390" s="201" t="s">
        <v>520</v>
      </c>
      <c r="N390" s="203">
        <v>43040</v>
      </c>
      <c r="O390" s="193" t="s">
        <v>554</v>
      </c>
      <c r="P390" s="1" t="s">
        <v>555</v>
      </c>
      <c r="Q390" s="204" t="s">
        <v>622</v>
      </c>
    </row>
    <row r="391" spans="2:17" ht="12" hidden="1" customHeight="1" x14ac:dyDescent="0.25">
      <c r="B391" s="196" t="s">
        <v>186</v>
      </c>
      <c r="C391" s="197" t="s">
        <v>343</v>
      </c>
      <c r="D391" s="198">
        <v>102028.8</v>
      </c>
      <c r="E391" s="188">
        <f t="shared" si="12"/>
        <v>115810.21566401816</v>
      </c>
      <c r="F391" s="198">
        <v>102028.8</v>
      </c>
      <c r="G391" s="199">
        <f t="shared" si="13"/>
        <v>115810.21566401816</v>
      </c>
      <c r="H391" s="200" t="s">
        <v>701</v>
      </c>
      <c r="I391" s="198" t="s">
        <v>496</v>
      </c>
      <c r="J391" s="191" t="s">
        <v>78</v>
      </c>
      <c r="K391" s="201" t="s">
        <v>503</v>
      </c>
      <c r="L391" s="202" t="s">
        <v>512</v>
      </c>
      <c r="M391" s="201" t="s">
        <v>526</v>
      </c>
      <c r="N391" s="203">
        <v>74020</v>
      </c>
      <c r="O391" s="193" t="s">
        <v>554</v>
      </c>
      <c r="P391" s="1" t="s">
        <v>555</v>
      </c>
      <c r="Q391" s="204" t="s">
        <v>632</v>
      </c>
    </row>
    <row r="392" spans="2:17" ht="12" hidden="1" customHeight="1" x14ac:dyDescent="0.25">
      <c r="B392" s="196" t="s">
        <v>186</v>
      </c>
      <c r="C392" s="197" t="s">
        <v>346</v>
      </c>
      <c r="D392" s="198">
        <v>-145.02700000000002</v>
      </c>
      <c r="E392" s="188">
        <f t="shared" si="12"/>
        <v>-164.61634506242908</v>
      </c>
      <c r="F392" s="198">
        <v>-145.02700000000002</v>
      </c>
      <c r="G392" s="199">
        <f t="shared" si="13"/>
        <v>-164.61634506242908</v>
      </c>
      <c r="H392" s="200" t="s">
        <v>493</v>
      </c>
      <c r="I392" s="198" t="s">
        <v>496</v>
      </c>
      <c r="J392" s="191" t="s">
        <v>78</v>
      </c>
      <c r="K392" s="201" t="s">
        <v>503</v>
      </c>
      <c r="L392" s="202" t="s">
        <v>512</v>
      </c>
      <c r="M392" s="201" t="s">
        <v>520</v>
      </c>
      <c r="N392" s="203">
        <v>43040</v>
      </c>
      <c r="O392" s="193" t="s">
        <v>554</v>
      </c>
      <c r="P392" s="1" t="s">
        <v>555</v>
      </c>
      <c r="Q392" s="204" t="s">
        <v>635</v>
      </c>
    </row>
    <row r="393" spans="2:17" ht="12" hidden="1" customHeight="1" x14ac:dyDescent="0.25">
      <c r="B393" s="196" t="s">
        <v>186</v>
      </c>
      <c r="C393" s="197" t="s">
        <v>347</v>
      </c>
      <c r="D393" s="198">
        <v>63222.121999999996</v>
      </c>
      <c r="E393" s="188">
        <f t="shared" si="12"/>
        <v>71761.772985244039</v>
      </c>
      <c r="F393" s="198">
        <v>63222.121999999996</v>
      </c>
      <c r="G393" s="199">
        <f t="shared" si="13"/>
        <v>71761.772985244039</v>
      </c>
      <c r="H393" s="200" t="s">
        <v>493</v>
      </c>
      <c r="I393" s="198" t="s">
        <v>496</v>
      </c>
      <c r="J393" s="202" t="s">
        <v>78</v>
      </c>
      <c r="K393" s="201" t="s">
        <v>503</v>
      </c>
      <c r="L393" s="193" t="s">
        <v>510</v>
      </c>
      <c r="M393" s="201" t="s">
        <v>516</v>
      </c>
      <c r="N393" s="203">
        <v>31120</v>
      </c>
      <c r="O393" s="193" t="s">
        <v>554</v>
      </c>
      <c r="P393" s="1" t="s">
        <v>555</v>
      </c>
      <c r="Q393" s="204" t="s">
        <v>636</v>
      </c>
    </row>
    <row r="394" spans="2:17" ht="12" hidden="1" customHeight="1" x14ac:dyDescent="0.25">
      <c r="B394" s="196" t="s">
        <v>186</v>
      </c>
      <c r="C394" s="197" t="s">
        <v>349</v>
      </c>
      <c r="D394" s="198">
        <v>40943.796000000002</v>
      </c>
      <c r="E394" s="188">
        <f t="shared" si="12"/>
        <v>46474.229284903522</v>
      </c>
      <c r="F394" s="198">
        <v>40943.796000000002</v>
      </c>
      <c r="G394" s="199">
        <f t="shared" si="13"/>
        <v>46474.229284903522</v>
      </c>
      <c r="H394" s="200" t="s">
        <v>701</v>
      </c>
      <c r="I394" s="198" t="s">
        <v>496</v>
      </c>
      <c r="J394" s="191" t="s">
        <v>78</v>
      </c>
      <c r="K394" s="201" t="s">
        <v>503</v>
      </c>
      <c r="L394" s="202" t="s">
        <v>512</v>
      </c>
      <c r="M394" s="201" t="s">
        <v>519</v>
      </c>
      <c r="N394" s="203">
        <v>14030</v>
      </c>
      <c r="O394" s="193" t="s">
        <v>554</v>
      </c>
      <c r="P394" s="1" t="s">
        <v>555</v>
      </c>
      <c r="Q394" s="204" t="s">
        <v>637</v>
      </c>
    </row>
    <row r="395" spans="2:17" ht="12" hidden="1" customHeight="1" x14ac:dyDescent="0.25">
      <c r="B395" s="196" t="s">
        <v>186</v>
      </c>
      <c r="C395" s="197" t="s">
        <v>350</v>
      </c>
      <c r="D395" s="198">
        <v>18962.95</v>
      </c>
      <c r="E395" s="188">
        <f t="shared" si="12"/>
        <v>21524.347332576617</v>
      </c>
      <c r="F395" s="198">
        <v>18962.95</v>
      </c>
      <c r="G395" s="199">
        <f t="shared" si="13"/>
        <v>21524.347332576617</v>
      </c>
      <c r="H395" s="200" t="s">
        <v>493</v>
      </c>
      <c r="I395" s="198" t="s">
        <v>496</v>
      </c>
      <c r="J395" s="191" t="s">
        <v>78</v>
      </c>
      <c r="K395" s="201" t="s">
        <v>503</v>
      </c>
      <c r="L395" s="202" t="s">
        <v>512</v>
      </c>
      <c r="M395" s="201" t="s">
        <v>526</v>
      </c>
      <c r="N395" s="203">
        <v>72050</v>
      </c>
      <c r="O395" s="193" t="s">
        <v>554</v>
      </c>
      <c r="P395" s="1" t="s">
        <v>555</v>
      </c>
      <c r="Q395" s="204" t="s">
        <v>638</v>
      </c>
    </row>
    <row r="396" spans="2:17" ht="12" hidden="1" customHeight="1" x14ac:dyDescent="0.25">
      <c r="B396" s="196" t="s">
        <v>186</v>
      </c>
      <c r="C396" s="197" t="s">
        <v>353</v>
      </c>
      <c r="D396" s="198">
        <v>118333.274</v>
      </c>
      <c r="E396" s="188">
        <f t="shared" si="12"/>
        <v>134316.99659477867</v>
      </c>
      <c r="F396" s="198">
        <v>118333.274</v>
      </c>
      <c r="G396" s="199">
        <f t="shared" si="13"/>
        <v>134316.99659477867</v>
      </c>
      <c r="H396" s="200" t="s">
        <v>493</v>
      </c>
      <c r="I396" s="198" t="s">
        <v>496</v>
      </c>
      <c r="J396" s="202" t="s">
        <v>78</v>
      </c>
      <c r="K396" s="201" t="s">
        <v>503</v>
      </c>
      <c r="L396" s="193" t="s">
        <v>510</v>
      </c>
      <c r="M396" s="201" t="s">
        <v>516</v>
      </c>
      <c r="N396" s="203">
        <v>31194</v>
      </c>
      <c r="O396" s="193" t="s">
        <v>554</v>
      </c>
      <c r="P396" s="1" t="s">
        <v>555</v>
      </c>
      <c r="Q396" s="204" t="s">
        <v>644</v>
      </c>
    </row>
    <row r="397" spans="2:17" ht="12" hidden="1" customHeight="1" x14ac:dyDescent="0.25">
      <c r="B397" s="196" t="s">
        <v>204</v>
      </c>
      <c r="C397" s="197" t="s">
        <v>337</v>
      </c>
      <c r="D397" s="198">
        <v>11889.103000000001</v>
      </c>
      <c r="E397" s="188">
        <f t="shared" si="12"/>
        <v>13495.00908059024</v>
      </c>
      <c r="F397" s="198">
        <v>11889.103000000001</v>
      </c>
      <c r="G397" s="199">
        <f t="shared" si="13"/>
        <v>13495.00908059024</v>
      </c>
      <c r="H397" s="200" t="s">
        <v>493</v>
      </c>
      <c r="I397" s="198" t="s">
        <v>496</v>
      </c>
      <c r="J397" s="202" t="s">
        <v>78</v>
      </c>
      <c r="K397" s="201" t="s">
        <v>503</v>
      </c>
      <c r="L397" s="193" t="s">
        <v>510</v>
      </c>
      <c r="M397" s="201" t="s">
        <v>520</v>
      </c>
      <c r="N397" s="203">
        <v>43040</v>
      </c>
      <c r="O397" s="193" t="s">
        <v>554</v>
      </c>
      <c r="P397" s="1" t="s">
        <v>555</v>
      </c>
      <c r="Q397" s="204" t="s">
        <v>626</v>
      </c>
    </row>
    <row r="398" spans="2:17" ht="12" hidden="1" customHeight="1" x14ac:dyDescent="0.25">
      <c r="B398" s="207" t="s">
        <v>214</v>
      </c>
      <c r="C398" s="208" t="s">
        <v>378</v>
      </c>
      <c r="D398" s="214">
        <v>9700</v>
      </c>
      <c r="E398" s="188">
        <f t="shared" si="12"/>
        <v>11010.215664018162</v>
      </c>
      <c r="F398" s="214">
        <v>9700</v>
      </c>
      <c r="G398" s="199">
        <f t="shared" si="13"/>
        <v>11010.215664018162</v>
      </c>
      <c r="H398" s="200" t="s">
        <v>493</v>
      </c>
      <c r="I398" s="209" t="s">
        <v>494</v>
      </c>
      <c r="J398" s="193" t="s">
        <v>78</v>
      </c>
      <c r="K398" s="201" t="s">
        <v>503</v>
      </c>
      <c r="L398" s="202" t="s">
        <v>511</v>
      </c>
      <c r="M398" s="210" t="s">
        <v>532</v>
      </c>
      <c r="N398" s="211">
        <v>33210</v>
      </c>
      <c r="O398" s="193" t="s">
        <v>554</v>
      </c>
      <c r="P398" s="1" t="s">
        <v>555</v>
      </c>
      <c r="Q398" s="209" t="s">
        <v>663</v>
      </c>
    </row>
    <row r="399" spans="2:17" ht="12" customHeight="1" x14ac:dyDescent="0.25">
      <c r="B399" s="207" t="s">
        <v>214</v>
      </c>
      <c r="C399" s="208" t="s">
        <v>379</v>
      </c>
      <c r="D399" s="214">
        <v>8050</v>
      </c>
      <c r="E399" s="188">
        <f t="shared" si="12"/>
        <v>9137.3439273552776</v>
      </c>
      <c r="F399" s="214">
        <v>8050</v>
      </c>
      <c r="G399" s="199">
        <f t="shared" si="13"/>
        <v>9137.3439273552776</v>
      </c>
      <c r="H399" s="200" t="s">
        <v>493</v>
      </c>
      <c r="I399" s="209" t="s">
        <v>497</v>
      </c>
      <c r="J399" s="191" t="s">
        <v>78</v>
      </c>
      <c r="K399" s="201" t="s">
        <v>503</v>
      </c>
      <c r="L399" s="193" t="s">
        <v>512</v>
      </c>
      <c r="M399" s="192" t="s">
        <v>533</v>
      </c>
      <c r="N399" s="211">
        <v>14010</v>
      </c>
      <c r="O399" s="193" t="s">
        <v>554</v>
      </c>
      <c r="P399" s="1" t="s">
        <v>554</v>
      </c>
      <c r="Q399" s="209" t="s">
        <v>664</v>
      </c>
    </row>
    <row r="400" spans="2:17" ht="12" hidden="1" customHeight="1" x14ac:dyDescent="0.25">
      <c r="B400" s="207" t="s">
        <v>214</v>
      </c>
      <c r="C400" s="208" t="s">
        <v>467</v>
      </c>
      <c r="D400" s="214">
        <v>15000</v>
      </c>
      <c r="E400" s="188">
        <f t="shared" si="12"/>
        <v>17026.106696935301</v>
      </c>
      <c r="F400" s="214">
        <v>15000</v>
      </c>
      <c r="G400" s="199">
        <f t="shared" si="13"/>
        <v>17026.106696935301</v>
      </c>
      <c r="H400" s="200" t="s">
        <v>493</v>
      </c>
      <c r="I400" s="209" t="s">
        <v>494</v>
      </c>
      <c r="J400" s="193" t="s">
        <v>78</v>
      </c>
      <c r="K400" s="210" t="s">
        <v>503</v>
      </c>
      <c r="L400" s="193" t="s">
        <v>512</v>
      </c>
      <c r="M400" s="210" t="s">
        <v>510</v>
      </c>
      <c r="N400" s="211">
        <v>41081</v>
      </c>
      <c r="O400" s="193" t="s">
        <v>554</v>
      </c>
      <c r="P400" s="1" t="s">
        <v>555</v>
      </c>
      <c r="Q400" s="218" t="s">
        <v>692</v>
      </c>
    </row>
    <row r="401" spans="1:17" ht="12" hidden="1" customHeight="1" x14ac:dyDescent="0.25">
      <c r="B401" s="185" t="s">
        <v>183</v>
      </c>
      <c r="C401" s="186" t="s">
        <v>246</v>
      </c>
      <c r="D401" s="187">
        <v>23889.9</v>
      </c>
      <c r="E401" s="188">
        <f t="shared" si="12"/>
        <v>27116.799091940979</v>
      </c>
      <c r="F401" s="187">
        <v>23889.9</v>
      </c>
      <c r="G401" s="199">
        <f t="shared" si="13"/>
        <v>27116.799091940979</v>
      </c>
      <c r="H401" s="200" t="s">
        <v>493</v>
      </c>
      <c r="I401" s="187" t="s">
        <v>496</v>
      </c>
      <c r="J401" s="191" t="s">
        <v>78</v>
      </c>
      <c r="K401" s="192" t="s">
        <v>503</v>
      </c>
      <c r="L401" s="191" t="s">
        <v>512</v>
      </c>
      <c r="M401" s="192" t="s">
        <v>517</v>
      </c>
      <c r="N401" s="194">
        <v>11130</v>
      </c>
      <c r="O401" s="193" t="s">
        <v>554</v>
      </c>
      <c r="P401" s="1" t="s">
        <v>555</v>
      </c>
      <c r="Q401" s="187" t="s">
        <v>566</v>
      </c>
    </row>
    <row r="402" spans="1:17" ht="12" hidden="1" customHeight="1" x14ac:dyDescent="0.25">
      <c r="B402" s="185" t="s">
        <v>183</v>
      </c>
      <c r="C402" s="186" t="s">
        <v>266</v>
      </c>
      <c r="D402" s="187">
        <v>90739.6</v>
      </c>
      <c r="E402" s="188">
        <f t="shared" si="12"/>
        <v>102996.1407491487</v>
      </c>
      <c r="F402" s="187">
        <v>90739.6</v>
      </c>
      <c r="G402" s="199">
        <f t="shared" si="13"/>
        <v>102996.1407491487</v>
      </c>
      <c r="H402" s="200" t="s">
        <v>493</v>
      </c>
      <c r="I402" s="187" t="s">
        <v>496</v>
      </c>
      <c r="J402" s="191" t="s">
        <v>78</v>
      </c>
      <c r="K402" s="192" t="s">
        <v>503</v>
      </c>
      <c r="L402" s="202" t="s">
        <v>511</v>
      </c>
      <c r="M402" s="192" t="s">
        <v>522</v>
      </c>
      <c r="N402" s="194">
        <v>12191</v>
      </c>
      <c r="O402" s="193" t="s">
        <v>554</v>
      </c>
      <c r="P402" s="1" t="s">
        <v>555</v>
      </c>
      <c r="Q402" s="187" t="s">
        <v>569</v>
      </c>
    </row>
    <row r="403" spans="1:17" ht="12" hidden="1" customHeight="1" x14ac:dyDescent="0.25">
      <c r="B403" s="185" t="s">
        <v>183</v>
      </c>
      <c r="C403" s="186" t="s">
        <v>277</v>
      </c>
      <c r="D403" s="187">
        <v>28212.15</v>
      </c>
      <c r="E403" s="188">
        <f t="shared" si="12"/>
        <v>32022.871736662884</v>
      </c>
      <c r="F403" s="187">
        <v>28212.15</v>
      </c>
      <c r="G403" s="199">
        <f t="shared" si="13"/>
        <v>32022.871736662884</v>
      </c>
      <c r="H403" s="200" t="s">
        <v>493</v>
      </c>
      <c r="I403" s="187" t="s">
        <v>496</v>
      </c>
      <c r="J403" s="191" t="s">
        <v>78</v>
      </c>
      <c r="K403" s="192" t="s">
        <v>503</v>
      </c>
      <c r="L403" s="191" t="s">
        <v>512</v>
      </c>
      <c r="M403" s="192" t="s">
        <v>517</v>
      </c>
      <c r="N403" s="194">
        <v>11130</v>
      </c>
      <c r="O403" s="193" t="s">
        <v>554</v>
      </c>
      <c r="P403" s="1" t="s">
        <v>555</v>
      </c>
      <c r="Q403" s="187" t="s">
        <v>576</v>
      </c>
    </row>
    <row r="404" spans="1:17" ht="12" hidden="1" customHeight="1" x14ac:dyDescent="0.25">
      <c r="B404" s="186" t="s">
        <v>183</v>
      </c>
      <c r="C404" s="186" t="s">
        <v>308</v>
      </c>
      <c r="D404" s="224">
        <v>15060.87</v>
      </c>
      <c r="E404" s="188">
        <f t="shared" si="12"/>
        <v>17095.198637911464</v>
      </c>
      <c r="F404" s="224">
        <v>15060.87</v>
      </c>
      <c r="G404" s="199">
        <f t="shared" si="13"/>
        <v>17095.198637911464</v>
      </c>
      <c r="H404" s="225" t="s">
        <v>493</v>
      </c>
      <c r="I404" s="224" t="s">
        <v>496</v>
      </c>
      <c r="J404" s="226" t="s">
        <v>78</v>
      </c>
      <c r="K404" s="227" t="s">
        <v>503</v>
      </c>
      <c r="L404" s="193" t="s">
        <v>510</v>
      </c>
      <c r="M404" s="227" t="s">
        <v>516</v>
      </c>
      <c r="N404" s="228">
        <v>31210</v>
      </c>
      <c r="O404" s="193" t="s">
        <v>554</v>
      </c>
      <c r="P404" s="1" t="s">
        <v>555</v>
      </c>
      <c r="Q404" s="224" t="s">
        <v>598</v>
      </c>
    </row>
    <row r="405" spans="1:17" ht="12" hidden="1" customHeight="1" x14ac:dyDescent="0.25">
      <c r="A405" s="31"/>
      <c r="B405" s="196" t="s">
        <v>183</v>
      </c>
      <c r="C405" s="197" t="s">
        <v>309</v>
      </c>
      <c r="D405" s="198">
        <v>3127.41</v>
      </c>
      <c r="E405" s="188">
        <f t="shared" si="12"/>
        <v>3549.8410896708283</v>
      </c>
      <c r="F405" s="198">
        <v>3127.41</v>
      </c>
      <c r="G405" s="199">
        <f t="shared" si="13"/>
        <v>3549.8410896708283</v>
      </c>
      <c r="H405" s="200" t="s">
        <v>493</v>
      </c>
      <c r="I405" s="198" t="s">
        <v>496</v>
      </c>
      <c r="J405" s="202" t="s">
        <v>78</v>
      </c>
      <c r="K405" s="201" t="s">
        <v>503</v>
      </c>
      <c r="L405" s="193" t="s">
        <v>510</v>
      </c>
      <c r="M405" s="201" t="s">
        <v>516</v>
      </c>
      <c r="N405" s="203">
        <v>31220</v>
      </c>
      <c r="O405" s="193" t="s">
        <v>554</v>
      </c>
      <c r="P405" s="1" t="s">
        <v>555</v>
      </c>
      <c r="Q405" s="209" t="s">
        <v>598</v>
      </c>
    </row>
    <row r="406" spans="1:17" ht="12" hidden="1" customHeight="1" x14ac:dyDescent="0.25">
      <c r="A406" s="31"/>
      <c r="B406" s="196" t="s">
        <v>183</v>
      </c>
      <c r="C406" s="197" t="s">
        <v>310</v>
      </c>
      <c r="D406" s="198">
        <v>24455.695499999998</v>
      </c>
      <c r="E406" s="188">
        <f t="shared" si="12"/>
        <v>27759.018728717365</v>
      </c>
      <c r="F406" s="198">
        <v>24455.695499999998</v>
      </c>
      <c r="G406" s="199">
        <f t="shared" si="13"/>
        <v>27759.018728717365</v>
      </c>
      <c r="H406" s="200" t="s">
        <v>493</v>
      </c>
      <c r="I406" s="198" t="s">
        <v>496</v>
      </c>
      <c r="J406" s="191" t="s">
        <v>78</v>
      </c>
      <c r="K406" s="201" t="s">
        <v>503</v>
      </c>
      <c r="L406" s="202" t="s">
        <v>512</v>
      </c>
      <c r="M406" s="201" t="s">
        <v>516</v>
      </c>
      <c r="N406" s="203">
        <v>31120</v>
      </c>
      <c r="O406" s="193" t="s">
        <v>554</v>
      </c>
      <c r="P406" s="1" t="s">
        <v>555</v>
      </c>
      <c r="Q406" s="204" t="s">
        <v>599</v>
      </c>
    </row>
    <row r="407" spans="1:17" ht="12" hidden="1" customHeight="1" x14ac:dyDescent="0.25">
      <c r="A407" s="31"/>
      <c r="B407" s="196" t="s">
        <v>183</v>
      </c>
      <c r="C407" s="197" t="s">
        <v>321</v>
      </c>
      <c r="D407" s="198">
        <v>36594.6</v>
      </c>
      <c r="E407" s="188">
        <f t="shared" si="12"/>
        <v>41537.570942111233</v>
      </c>
      <c r="F407" s="198">
        <v>36594.6</v>
      </c>
      <c r="G407" s="199">
        <f t="shared" si="13"/>
        <v>41537.570942111233</v>
      </c>
      <c r="H407" s="200" t="s">
        <v>493</v>
      </c>
      <c r="I407" s="198" t="s">
        <v>496</v>
      </c>
      <c r="J407" s="191" t="s">
        <v>78</v>
      </c>
      <c r="K407" s="201" t="s">
        <v>503</v>
      </c>
      <c r="L407" s="202" t="s">
        <v>512</v>
      </c>
      <c r="M407" s="201" t="s">
        <v>526</v>
      </c>
      <c r="N407" s="203">
        <v>72012</v>
      </c>
      <c r="O407" s="193" t="s">
        <v>554</v>
      </c>
      <c r="P407" s="1" t="s">
        <v>555</v>
      </c>
      <c r="Q407" s="204" t="s">
        <v>614</v>
      </c>
    </row>
    <row r="408" spans="1:17" ht="12" hidden="1" customHeight="1" x14ac:dyDescent="0.25">
      <c r="A408" s="31"/>
      <c r="B408" s="196" t="s">
        <v>183</v>
      </c>
      <c r="C408" s="197" t="s">
        <v>322</v>
      </c>
      <c r="D408" s="198">
        <v>21826.222000000002</v>
      </c>
      <c r="E408" s="188">
        <f t="shared" si="12"/>
        <v>24774.372304199776</v>
      </c>
      <c r="F408" s="198">
        <v>21826.222000000002</v>
      </c>
      <c r="G408" s="199">
        <f t="shared" si="13"/>
        <v>24774.372304199776</v>
      </c>
      <c r="H408" s="200" t="s">
        <v>493</v>
      </c>
      <c r="I408" s="198" t="s">
        <v>496</v>
      </c>
      <c r="J408" s="202" t="s">
        <v>78</v>
      </c>
      <c r="K408" s="201" t="s">
        <v>503</v>
      </c>
      <c r="L408" s="193" t="s">
        <v>510</v>
      </c>
      <c r="M408" s="201" t="s">
        <v>516</v>
      </c>
      <c r="N408" s="203">
        <v>31163</v>
      </c>
      <c r="O408" s="193" t="s">
        <v>554</v>
      </c>
      <c r="P408" s="1" t="s">
        <v>555</v>
      </c>
      <c r="Q408" s="204" t="s">
        <v>615</v>
      </c>
    </row>
    <row r="409" spans="1:17" ht="12" hidden="1" customHeight="1" x14ac:dyDescent="0.25">
      <c r="A409" s="31"/>
      <c r="B409" s="196" t="s">
        <v>183</v>
      </c>
      <c r="C409" s="197" t="s">
        <v>298</v>
      </c>
      <c r="D409" s="198">
        <v>29189.865000000002</v>
      </c>
      <c r="E409" s="188">
        <f t="shared" si="12"/>
        <v>33132.650397275822</v>
      </c>
      <c r="F409" s="198">
        <v>29189.865000000002</v>
      </c>
      <c r="G409" s="199">
        <f t="shared" si="13"/>
        <v>33132.650397275822</v>
      </c>
      <c r="H409" s="200" t="s">
        <v>493</v>
      </c>
      <c r="I409" s="198" t="s">
        <v>496</v>
      </c>
      <c r="J409" s="202" t="s">
        <v>78</v>
      </c>
      <c r="K409" s="201" t="s">
        <v>503</v>
      </c>
      <c r="L409" s="193" t="s">
        <v>510</v>
      </c>
      <c r="M409" s="201" t="s">
        <v>520</v>
      </c>
      <c r="N409" s="203">
        <v>43040</v>
      </c>
      <c r="O409" s="193" t="s">
        <v>554</v>
      </c>
      <c r="P409" s="1" t="s">
        <v>555</v>
      </c>
      <c r="Q409" s="204" t="s">
        <v>622</v>
      </c>
    </row>
    <row r="410" spans="1:17" ht="12" hidden="1" customHeight="1" x14ac:dyDescent="0.25">
      <c r="B410" s="185" t="s">
        <v>183</v>
      </c>
      <c r="C410" s="186" t="s">
        <v>331</v>
      </c>
      <c r="D410" s="187">
        <v>544305.01</v>
      </c>
      <c r="E410" s="188">
        <f t="shared" si="12"/>
        <v>617826.34506242909</v>
      </c>
      <c r="F410" s="187">
        <v>544305.01</v>
      </c>
      <c r="G410" s="199">
        <f t="shared" si="13"/>
        <v>617826.34506242909</v>
      </c>
      <c r="H410" s="200" t="s">
        <v>493</v>
      </c>
      <c r="I410" s="187" t="s">
        <v>496</v>
      </c>
      <c r="J410" s="191" t="s">
        <v>78</v>
      </c>
      <c r="K410" s="201" t="s">
        <v>503</v>
      </c>
      <c r="L410" s="191" t="s">
        <v>512</v>
      </c>
      <c r="M410" s="201" t="s">
        <v>519</v>
      </c>
      <c r="N410" s="194">
        <v>14030</v>
      </c>
      <c r="O410" s="193" t="s">
        <v>554</v>
      </c>
      <c r="P410" s="1" t="s">
        <v>555</v>
      </c>
      <c r="Q410" s="187" t="s">
        <v>623</v>
      </c>
    </row>
    <row r="411" spans="1:17" ht="12" hidden="1" customHeight="1" x14ac:dyDescent="0.25">
      <c r="B411" s="196" t="s">
        <v>183</v>
      </c>
      <c r="C411" s="197" t="s">
        <v>347</v>
      </c>
      <c r="D411" s="198">
        <v>37085.882000000005</v>
      </c>
      <c r="E411" s="188">
        <f t="shared" si="12"/>
        <v>42095.212258796826</v>
      </c>
      <c r="F411" s="198">
        <v>37085.882000000005</v>
      </c>
      <c r="G411" s="199">
        <f t="shared" si="13"/>
        <v>42095.212258796826</v>
      </c>
      <c r="H411" s="200" t="s">
        <v>493</v>
      </c>
      <c r="I411" s="198" t="s">
        <v>496</v>
      </c>
      <c r="J411" s="202" t="s">
        <v>78</v>
      </c>
      <c r="K411" s="201" t="s">
        <v>503</v>
      </c>
      <c r="L411" s="193" t="s">
        <v>510</v>
      </c>
      <c r="M411" s="201" t="s">
        <v>516</v>
      </c>
      <c r="N411" s="203">
        <v>31120</v>
      </c>
      <c r="O411" s="193" t="s">
        <v>554</v>
      </c>
      <c r="P411" s="1" t="s">
        <v>555</v>
      </c>
      <c r="Q411" s="204" t="s">
        <v>636</v>
      </c>
    </row>
    <row r="412" spans="1:17" ht="12" hidden="1" customHeight="1" x14ac:dyDescent="0.25">
      <c r="B412" s="196" t="s">
        <v>183</v>
      </c>
      <c r="C412" s="197" t="s">
        <v>350</v>
      </c>
      <c r="D412" s="198">
        <v>21564.9</v>
      </c>
      <c r="E412" s="188">
        <f t="shared" si="12"/>
        <v>24477.752553916005</v>
      </c>
      <c r="F412" s="198">
        <v>21564.9</v>
      </c>
      <c r="G412" s="199">
        <f t="shared" si="13"/>
        <v>24477.752553916005</v>
      </c>
      <c r="H412" s="200" t="s">
        <v>493</v>
      </c>
      <c r="I412" s="198" t="s">
        <v>496</v>
      </c>
      <c r="J412" s="191" t="s">
        <v>78</v>
      </c>
      <c r="K412" s="201" t="s">
        <v>503</v>
      </c>
      <c r="L412" s="202" t="s">
        <v>512</v>
      </c>
      <c r="M412" s="201" t="s">
        <v>526</v>
      </c>
      <c r="N412" s="203">
        <v>72050</v>
      </c>
      <c r="O412" s="193" t="s">
        <v>554</v>
      </c>
      <c r="P412" s="1" t="s">
        <v>555</v>
      </c>
      <c r="Q412" s="204" t="s">
        <v>638</v>
      </c>
    </row>
    <row r="413" spans="1:17" ht="12" hidden="1" customHeight="1" x14ac:dyDescent="0.25">
      <c r="B413" s="196" t="s">
        <v>183</v>
      </c>
      <c r="C413" s="197" t="s">
        <v>353</v>
      </c>
      <c r="D413" s="198">
        <v>100620.58500000001</v>
      </c>
      <c r="E413" s="188">
        <f t="shared" si="12"/>
        <v>114211.78774120318</v>
      </c>
      <c r="F413" s="198">
        <v>100620.58500000001</v>
      </c>
      <c r="G413" s="199">
        <f t="shared" si="13"/>
        <v>114211.78774120318</v>
      </c>
      <c r="H413" s="200" t="s">
        <v>493</v>
      </c>
      <c r="I413" s="198" t="s">
        <v>496</v>
      </c>
      <c r="J413" s="202" t="s">
        <v>78</v>
      </c>
      <c r="K413" s="201" t="s">
        <v>503</v>
      </c>
      <c r="L413" s="193" t="s">
        <v>510</v>
      </c>
      <c r="M413" s="201" t="s">
        <v>516</v>
      </c>
      <c r="N413" s="203">
        <v>31194</v>
      </c>
      <c r="O413" s="193" t="s">
        <v>554</v>
      </c>
      <c r="P413" s="1" t="s">
        <v>555</v>
      </c>
      <c r="Q413" s="204" t="s">
        <v>644</v>
      </c>
    </row>
    <row r="414" spans="1:17" ht="12" hidden="1" customHeight="1" x14ac:dyDescent="0.25">
      <c r="B414" s="196" t="s">
        <v>183</v>
      </c>
      <c r="C414" s="197" t="s">
        <v>359</v>
      </c>
      <c r="D414" s="198">
        <v>161045.4</v>
      </c>
      <c r="E414" s="188">
        <f t="shared" si="12"/>
        <v>182798.41089670829</v>
      </c>
      <c r="F414" s="198">
        <v>161045.4</v>
      </c>
      <c r="G414" s="199">
        <f t="shared" si="13"/>
        <v>182798.41089670829</v>
      </c>
      <c r="H414" s="200" t="s">
        <v>493</v>
      </c>
      <c r="I414" s="198" t="s">
        <v>496</v>
      </c>
      <c r="J414" s="191" t="s">
        <v>78</v>
      </c>
      <c r="K414" s="201" t="s">
        <v>503</v>
      </c>
      <c r="L414" s="202" t="s">
        <v>512</v>
      </c>
      <c r="M414" s="201" t="s">
        <v>517</v>
      </c>
      <c r="N414" s="203">
        <v>11420</v>
      </c>
      <c r="O414" s="193" t="s">
        <v>554</v>
      </c>
      <c r="P414" s="1" t="s">
        <v>555</v>
      </c>
      <c r="Q414" s="204" t="s">
        <v>652</v>
      </c>
    </row>
    <row r="415" spans="1:17" ht="12" hidden="1" customHeight="1" x14ac:dyDescent="0.25">
      <c r="B415" s="185" t="s">
        <v>183</v>
      </c>
      <c r="C415" s="186" t="s">
        <v>361</v>
      </c>
      <c r="D415" s="187">
        <v>1369745</v>
      </c>
      <c r="E415" s="188">
        <f t="shared" si="12"/>
        <v>1554761.6345062428</v>
      </c>
      <c r="F415" s="187">
        <v>1369745</v>
      </c>
      <c r="G415" s="199">
        <f t="shared" si="13"/>
        <v>1554761.6345062428</v>
      </c>
      <c r="H415" s="200" t="s">
        <v>493</v>
      </c>
      <c r="I415" s="187" t="s">
        <v>496</v>
      </c>
      <c r="J415" s="191" t="s">
        <v>78</v>
      </c>
      <c r="K415" s="201" t="s">
        <v>503</v>
      </c>
      <c r="L415" s="193" t="s">
        <v>512</v>
      </c>
      <c r="M415" s="201" t="s">
        <v>523</v>
      </c>
      <c r="N415" s="194">
        <v>41010</v>
      </c>
      <c r="O415" s="193" t="s">
        <v>554</v>
      </c>
      <c r="P415" s="1" t="s">
        <v>555</v>
      </c>
      <c r="Q415" s="187" t="s">
        <v>653</v>
      </c>
    </row>
    <row r="416" spans="1:17" ht="12" hidden="1" customHeight="1" x14ac:dyDescent="0.25">
      <c r="B416" s="196" t="s">
        <v>183</v>
      </c>
      <c r="C416" s="197" t="s">
        <v>366</v>
      </c>
      <c r="D416" s="198">
        <v>73848.600000000006</v>
      </c>
      <c r="E416" s="188">
        <f t="shared" si="12"/>
        <v>83823.609534619754</v>
      </c>
      <c r="F416" s="198">
        <v>73848.600000000006</v>
      </c>
      <c r="G416" s="199">
        <f t="shared" si="13"/>
        <v>83823.609534619754</v>
      </c>
      <c r="H416" s="200" t="s">
        <v>493</v>
      </c>
      <c r="I416" s="198" t="s">
        <v>496</v>
      </c>
      <c r="J416" s="191" t="s">
        <v>78</v>
      </c>
      <c r="K416" s="201" t="s">
        <v>503</v>
      </c>
      <c r="L416" s="202" t="s">
        <v>512</v>
      </c>
      <c r="M416" s="201" t="s">
        <v>517</v>
      </c>
      <c r="N416" s="203">
        <v>11230</v>
      </c>
      <c r="O416" s="193" t="s">
        <v>554</v>
      </c>
      <c r="P416" s="1" t="s">
        <v>555</v>
      </c>
      <c r="Q416" s="204" t="s">
        <v>658</v>
      </c>
    </row>
    <row r="417" spans="2:17" ht="12" hidden="1" customHeight="1" x14ac:dyDescent="0.25">
      <c r="B417" s="185" t="s">
        <v>183</v>
      </c>
      <c r="C417" s="186" t="s">
        <v>392</v>
      </c>
      <c r="D417" s="191">
        <v>80000</v>
      </c>
      <c r="E417" s="188">
        <f t="shared" si="12"/>
        <v>90805.902383654931</v>
      </c>
      <c r="F417" s="191">
        <v>80000</v>
      </c>
      <c r="G417" s="199">
        <f t="shared" si="13"/>
        <v>90805.902383654931</v>
      </c>
      <c r="H417" s="200" t="s">
        <v>493</v>
      </c>
      <c r="I417" s="187" t="s">
        <v>494</v>
      </c>
      <c r="J417" s="191" t="s">
        <v>500</v>
      </c>
      <c r="K417" s="210" t="s">
        <v>508</v>
      </c>
      <c r="L417" s="193" t="s">
        <v>512</v>
      </c>
      <c r="M417" s="192" t="s">
        <v>536</v>
      </c>
      <c r="N417" s="212">
        <v>31161</v>
      </c>
      <c r="O417" s="193" t="s">
        <v>554</v>
      </c>
      <c r="P417" s="1" t="s">
        <v>555</v>
      </c>
      <c r="Q417" s="187" t="s">
        <v>667</v>
      </c>
    </row>
    <row r="418" spans="2:17" ht="12" hidden="1" customHeight="1" x14ac:dyDescent="0.25">
      <c r="B418" s="185" t="s">
        <v>183</v>
      </c>
      <c r="C418" s="186" t="s">
        <v>393</v>
      </c>
      <c r="D418" s="191">
        <v>80000</v>
      </c>
      <c r="E418" s="188">
        <f t="shared" si="12"/>
        <v>90805.902383654931</v>
      </c>
      <c r="F418" s="191">
        <v>80000</v>
      </c>
      <c r="G418" s="199">
        <f t="shared" si="13"/>
        <v>90805.902383654931</v>
      </c>
      <c r="H418" s="200" t="s">
        <v>493</v>
      </c>
      <c r="I418" s="187" t="s">
        <v>494</v>
      </c>
      <c r="J418" s="191" t="s">
        <v>500</v>
      </c>
      <c r="K418" s="210" t="s">
        <v>508</v>
      </c>
      <c r="L418" s="193" t="s">
        <v>512</v>
      </c>
      <c r="M418" s="192" t="s">
        <v>536</v>
      </c>
      <c r="N418" s="212">
        <v>31166</v>
      </c>
      <c r="O418" s="193" t="s">
        <v>554</v>
      </c>
      <c r="P418" s="1" t="s">
        <v>555</v>
      </c>
      <c r="Q418" s="187" t="s">
        <v>667</v>
      </c>
    </row>
    <row r="419" spans="2:17" ht="12" hidden="1" customHeight="1" x14ac:dyDescent="0.25">
      <c r="B419" s="185" t="s">
        <v>183</v>
      </c>
      <c r="C419" s="186" t="s">
        <v>402</v>
      </c>
      <c r="D419" s="191">
        <v>24000</v>
      </c>
      <c r="E419" s="188">
        <f t="shared" si="12"/>
        <v>27241.770715096482</v>
      </c>
      <c r="F419" s="191">
        <v>24000</v>
      </c>
      <c r="G419" s="199">
        <f t="shared" si="13"/>
        <v>27241.770715096482</v>
      </c>
      <c r="H419" s="200" t="s">
        <v>701</v>
      </c>
      <c r="I419" s="187" t="s">
        <v>494</v>
      </c>
      <c r="J419" s="191" t="s">
        <v>78</v>
      </c>
      <c r="K419" s="210" t="s">
        <v>508</v>
      </c>
      <c r="L419" s="193" t="s">
        <v>512</v>
      </c>
      <c r="M419" s="192" t="s">
        <v>525</v>
      </c>
      <c r="N419" s="212">
        <v>14010</v>
      </c>
      <c r="O419" s="193" t="s">
        <v>554</v>
      </c>
      <c r="P419" s="1" t="s">
        <v>555</v>
      </c>
      <c r="Q419" s="187" t="s">
        <v>668</v>
      </c>
    </row>
    <row r="420" spans="2:17" ht="12" hidden="1" customHeight="1" x14ac:dyDescent="0.25">
      <c r="B420" s="185" t="s">
        <v>191</v>
      </c>
      <c r="C420" s="186" t="s">
        <v>284</v>
      </c>
      <c r="D420" s="187">
        <v>279699.20000000001</v>
      </c>
      <c r="E420" s="188">
        <f t="shared" si="12"/>
        <v>317479.22814982972</v>
      </c>
      <c r="F420" s="187">
        <v>279699.20000000001</v>
      </c>
      <c r="G420" s="199">
        <f t="shared" si="13"/>
        <v>317479.22814982972</v>
      </c>
      <c r="H420" s="200" t="s">
        <v>493</v>
      </c>
      <c r="I420" s="187" t="s">
        <v>496</v>
      </c>
      <c r="J420" s="191" t="s">
        <v>80</v>
      </c>
      <c r="K420" s="192" t="s">
        <v>503</v>
      </c>
      <c r="L420" s="193" t="s">
        <v>510</v>
      </c>
      <c r="M420" s="192" t="s">
        <v>516</v>
      </c>
      <c r="N420" s="194">
        <v>31991</v>
      </c>
      <c r="O420" s="193" t="s">
        <v>554</v>
      </c>
      <c r="P420" s="1" t="s">
        <v>555</v>
      </c>
      <c r="Q420" s="187" t="s">
        <v>581</v>
      </c>
    </row>
    <row r="421" spans="2:17" ht="12" hidden="1" customHeight="1" x14ac:dyDescent="0.25">
      <c r="B421" s="185" t="s">
        <v>191</v>
      </c>
      <c r="C421" s="186" t="s">
        <v>345</v>
      </c>
      <c r="D421" s="187">
        <v>136359.67000000001</v>
      </c>
      <c r="E421" s="188">
        <f t="shared" si="12"/>
        <v>154778.28603859252</v>
      </c>
      <c r="F421" s="187">
        <v>136359.67000000001</v>
      </c>
      <c r="G421" s="199">
        <f t="shared" si="13"/>
        <v>154778.28603859252</v>
      </c>
      <c r="H421" s="200" t="s">
        <v>493</v>
      </c>
      <c r="I421" s="187" t="s">
        <v>496</v>
      </c>
      <c r="J421" s="191" t="s">
        <v>78</v>
      </c>
      <c r="K421" s="192" t="s">
        <v>506</v>
      </c>
      <c r="L421" s="191" t="s">
        <v>512</v>
      </c>
      <c r="M421" s="201" t="s">
        <v>523</v>
      </c>
      <c r="N421" s="194">
        <v>41081</v>
      </c>
      <c r="O421" s="193" t="s">
        <v>554</v>
      </c>
      <c r="P421" s="1" t="s">
        <v>555</v>
      </c>
      <c r="Q421" s="187" t="s">
        <v>634</v>
      </c>
    </row>
    <row r="422" spans="2:17" ht="12" hidden="1" customHeight="1" x14ac:dyDescent="0.25">
      <c r="B422" s="196" t="s">
        <v>191</v>
      </c>
      <c r="C422" s="197" t="s">
        <v>347</v>
      </c>
      <c r="D422" s="198">
        <v>34964.864999999998</v>
      </c>
      <c r="E422" s="188">
        <f t="shared" si="12"/>
        <v>39687.70147559591</v>
      </c>
      <c r="F422" s="198">
        <v>34964.864999999998</v>
      </c>
      <c r="G422" s="199">
        <f t="shared" si="13"/>
        <v>39687.70147559591</v>
      </c>
      <c r="H422" s="200" t="s">
        <v>493</v>
      </c>
      <c r="I422" s="198" t="s">
        <v>496</v>
      </c>
      <c r="J422" s="202" t="s">
        <v>78</v>
      </c>
      <c r="K422" s="201" t="s">
        <v>503</v>
      </c>
      <c r="L422" s="193" t="s">
        <v>510</v>
      </c>
      <c r="M422" s="201" t="s">
        <v>516</v>
      </c>
      <c r="N422" s="203">
        <v>31120</v>
      </c>
      <c r="O422" s="193" t="s">
        <v>554</v>
      </c>
      <c r="P422" s="1" t="s">
        <v>555</v>
      </c>
      <c r="Q422" s="204" t="s">
        <v>636</v>
      </c>
    </row>
    <row r="423" spans="2:17" ht="12" hidden="1" customHeight="1" x14ac:dyDescent="0.25">
      <c r="B423" s="196" t="s">
        <v>191</v>
      </c>
      <c r="C423" s="197" t="s">
        <v>359</v>
      </c>
      <c r="D423" s="198">
        <v>225944.25</v>
      </c>
      <c r="E423" s="188">
        <f t="shared" si="12"/>
        <v>256463.39387060158</v>
      </c>
      <c r="F423" s="198">
        <v>225944.25</v>
      </c>
      <c r="G423" s="199">
        <f t="shared" si="13"/>
        <v>256463.39387060158</v>
      </c>
      <c r="H423" s="200" t="s">
        <v>493</v>
      </c>
      <c r="I423" s="198" t="s">
        <v>496</v>
      </c>
      <c r="J423" s="191" t="s">
        <v>78</v>
      </c>
      <c r="K423" s="201" t="s">
        <v>503</v>
      </c>
      <c r="L423" s="202" t="s">
        <v>512</v>
      </c>
      <c r="M423" s="201" t="s">
        <v>517</v>
      </c>
      <c r="N423" s="203">
        <v>11420</v>
      </c>
      <c r="O423" s="202" t="s">
        <v>554</v>
      </c>
      <c r="P423" s="1" t="s">
        <v>555</v>
      </c>
      <c r="Q423" s="204" t="s">
        <v>652</v>
      </c>
    </row>
    <row r="424" spans="2:17" ht="12" customHeight="1" x14ac:dyDescent="0.25">
      <c r="B424" s="185" t="s">
        <v>191</v>
      </c>
      <c r="C424" s="208" t="s">
        <v>483</v>
      </c>
      <c r="D424" s="209">
        <v>9500</v>
      </c>
      <c r="E424" s="188">
        <f t="shared" si="12"/>
        <v>10783.200908059023</v>
      </c>
      <c r="F424" s="209">
        <v>9500</v>
      </c>
      <c r="G424" s="199">
        <f t="shared" si="13"/>
        <v>10783.200908059023</v>
      </c>
      <c r="H424" s="200" t="s">
        <v>493</v>
      </c>
      <c r="I424" s="209" t="s">
        <v>494</v>
      </c>
      <c r="J424" s="193" t="s">
        <v>78</v>
      </c>
      <c r="K424" s="210" t="s">
        <v>503</v>
      </c>
      <c r="L424" s="202" t="s">
        <v>511</v>
      </c>
      <c r="M424" s="192" t="s">
        <v>550</v>
      </c>
      <c r="N424" s="211">
        <v>21040</v>
      </c>
      <c r="O424" s="193" t="s">
        <v>554</v>
      </c>
      <c r="P424" s="1" t="s">
        <v>554</v>
      </c>
      <c r="Q424" s="218" t="s">
        <v>692</v>
      </c>
    </row>
    <row r="425" spans="2:17" ht="12" hidden="1" customHeight="1" x14ac:dyDescent="0.25">
      <c r="B425" s="185" t="s">
        <v>223</v>
      </c>
      <c r="C425" s="186" t="s">
        <v>397</v>
      </c>
      <c r="D425" s="191">
        <v>80000</v>
      </c>
      <c r="E425" s="188">
        <f t="shared" si="12"/>
        <v>90805.902383654931</v>
      </c>
      <c r="F425" s="191">
        <v>80000</v>
      </c>
      <c r="G425" s="199">
        <f t="shared" si="13"/>
        <v>90805.902383654931</v>
      </c>
      <c r="H425" s="200" t="s">
        <v>493</v>
      </c>
      <c r="I425" s="187" t="s">
        <v>494</v>
      </c>
      <c r="J425" s="191" t="s">
        <v>500</v>
      </c>
      <c r="K425" s="210" t="s">
        <v>508</v>
      </c>
      <c r="L425" s="202" t="s">
        <v>511</v>
      </c>
      <c r="M425" s="192" t="s">
        <v>537</v>
      </c>
      <c r="N425" s="212">
        <v>41082</v>
      </c>
      <c r="O425" s="193" t="s">
        <v>554</v>
      </c>
      <c r="P425" s="1" t="s">
        <v>555</v>
      </c>
      <c r="Q425" s="187" t="s">
        <v>667</v>
      </c>
    </row>
    <row r="426" spans="2:17" ht="12" hidden="1" customHeight="1" x14ac:dyDescent="0.25">
      <c r="B426" s="185" t="s">
        <v>218</v>
      </c>
      <c r="C426" s="186" t="s">
        <v>384</v>
      </c>
      <c r="D426" s="191">
        <v>46000</v>
      </c>
      <c r="E426" s="188">
        <f t="shared" si="12"/>
        <v>52213.393870601591</v>
      </c>
      <c r="F426" s="191">
        <v>46000</v>
      </c>
      <c r="G426" s="199">
        <f t="shared" si="13"/>
        <v>52213.393870601591</v>
      </c>
      <c r="H426" s="229" t="s">
        <v>701</v>
      </c>
      <c r="I426" s="187" t="s">
        <v>494</v>
      </c>
      <c r="J426" s="191" t="s">
        <v>78</v>
      </c>
      <c r="K426" s="201" t="s">
        <v>503</v>
      </c>
      <c r="L426" s="193" t="s">
        <v>512</v>
      </c>
      <c r="M426" s="192" t="s">
        <v>525</v>
      </c>
      <c r="N426" s="211">
        <v>14030</v>
      </c>
      <c r="O426" s="193" t="s">
        <v>554</v>
      </c>
      <c r="P426" s="1" t="s">
        <v>555</v>
      </c>
      <c r="Q426" s="187" t="s">
        <v>666</v>
      </c>
    </row>
  </sheetData>
  <autoFilter ref="A9:XFC426" xr:uid="{00000000-0001-0000-0300-000000000000}">
    <filterColumn colId="15">
      <filters>
        <filter val="YES"/>
      </filters>
    </filterColumn>
    <sortState xmlns:xlrd2="http://schemas.microsoft.com/office/spreadsheetml/2017/richdata2" ref="A10:Q420">
      <sortCondition ref="O9:O420"/>
    </sortState>
  </autoFilter>
  <hyperlinks>
    <hyperlink ref="B5" location="'Index sheet'!A1" display="Back to index" xr:uid="{00000000-0004-0000-0300-000000000000}"/>
  </hyperlinks>
  <pageMargins left="0.7" right="0.7" top="0.75" bottom="0.75" header="0.3" footer="0.3"/>
  <pageSetup paperSize="9" orientation="portrait"/>
  <ignoredErrors>
    <ignoredError sqref="A1:Q1 A4:Q9 A3 C3:Q3 A2:H2 J2:Q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5"/>
  <sheetViews>
    <sheetView showGridLines="0" topLeftCell="G7" zoomScale="115" workbookViewId="0">
      <selection activeCell="P7" sqref="P1:P1048576"/>
    </sheetView>
  </sheetViews>
  <sheetFormatPr defaultColWidth="9.1796875" defaultRowHeight="12" customHeight="1" x14ac:dyDescent="0.25"/>
  <cols>
    <col min="1" max="1" width="2.26953125" style="1" customWidth="1"/>
    <col min="2" max="2" width="27.453125" style="1" customWidth="1"/>
    <col min="3" max="15" width="9.1796875" style="1" customWidth="1"/>
    <col min="16" max="16" width="9.1796875" style="262" customWidth="1"/>
    <col min="17" max="23" width="9.1796875" style="1" customWidth="1"/>
    <col min="24" max="24" width="10.1796875" style="1" customWidth="1"/>
    <col min="25" max="25" width="10.26953125" style="1" customWidth="1"/>
    <col min="26" max="26" width="9.1796875" style="1" customWidth="1"/>
    <col min="27" max="16384" width="9.1796875" style="1"/>
  </cols>
  <sheetData>
    <row r="1" spans="1:26" ht="16" customHeight="1" x14ac:dyDescent="0.3">
      <c r="B1" s="19" t="s">
        <v>119</v>
      </c>
    </row>
    <row r="2" spans="1:26" ht="16" customHeight="1" x14ac:dyDescent="0.3">
      <c r="B2" s="18" t="s">
        <v>93</v>
      </c>
      <c r="J2" s="21" t="s">
        <v>120</v>
      </c>
      <c r="K2" s="1" t="s">
        <v>121</v>
      </c>
    </row>
    <row r="3" spans="1:26" ht="16" customHeight="1" x14ac:dyDescent="0.25">
      <c r="B3" s="22" t="s">
        <v>95</v>
      </c>
      <c r="C3" s="23" t="s">
        <v>96</v>
      </c>
    </row>
    <row r="4" spans="1:26" ht="16" customHeight="1" x14ac:dyDescent="0.25">
      <c r="B4" s="24"/>
      <c r="C4" s="24"/>
    </row>
    <row r="5" spans="1:26" ht="11.5" x14ac:dyDescent="0.25">
      <c r="B5" s="25" t="s">
        <v>97</v>
      </c>
    </row>
    <row r="6" spans="1:26" ht="11.5" x14ac:dyDescent="0.25">
      <c r="B6" s="20"/>
    </row>
    <row r="7" spans="1:26" s="31" customFormat="1" ht="80.150000000000006" customHeight="1" x14ac:dyDescent="0.25">
      <c r="B7" s="41" t="s">
        <v>122</v>
      </c>
      <c r="C7" s="42" t="s">
        <v>123</v>
      </c>
      <c r="D7" s="42"/>
      <c r="E7" s="42"/>
      <c r="F7" s="42"/>
      <c r="G7" s="42"/>
      <c r="H7" s="42"/>
      <c r="I7" s="42"/>
      <c r="J7" s="42"/>
      <c r="K7" s="42"/>
      <c r="L7" s="42"/>
      <c r="M7" s="42"/>
      <c r="N7" s="42"/>
      <c r="O7" s="26" t="s">
        <v>124</v>
      </c>
      <c r="P7" s="266" t="s">
        <v>125</v>
      </c>
      <c r="Q7" s="26" t="s">
        <v>126</v>
      </c>
      <c r="R7" s="26" t="s">
        <v>127</v>
      </c>
      <c r="S7" s="26" t="s">
        <v>128</v>
      </c>
      <c r="T7" s="26" t="s">
        <v>129</v>
      </c>
      <c r="U7" s="26" t="s">
        <v>130</v>
      </c>
      <c r="V7" s="26" t="s">
        <v>131</v>
      </c>
      <c r="W7" s="26" t="s">
        <v>132</v>
      </c>
      <c r="X7" s="26" t="s">
        <v>133</v>
      </c>
      <c r="Y7" s="26" t="s">
        <v>134</v>
      </c>
      <c r="Z7" s="26" t="s">
        <v>135</v>
      </c>
    </row>
    <row r="8" spans="1:26" s="31" customFormat="1" ht="21" customHeight="1" x14ac:dyDescent="0.25">
      <c r="B8" s="43"/>
      <c r="C8" s="42" t="s">
        <v>136</v>
      </c>
      <c r="D8" s="42"/>
      <c r="E8" s="42"/>
      <c r="F8" s="42"/>
      <c r="G8" s="42"/>
      <c r="H8" s="42"/>
      <c r="I8" s="42"/>
      <c r="J8" s="42"/>
      <c r="K8" s="42" t="s">
        <v>137</v>
      </c>
      <c r="L8" s="42"/>
      <c r="M8" s="42"/>
      <c r="N8" s="42"/>
      <c r="O8" s="32"/>
      <c r="P8" s="267"/>
      <c r="Q8" s="32"/>
      <c r="R8" s="32"/>
      <c r="S8" s="32"/>
      <c r="T8" s="32"/>
      <c r="U8" s="32"/>
      <c r="V8" s="32"/>
      <c r="W8" s="32"/>
      <c r="X8" s="32"/>
      <c r="Y8" s="32"/>
      <c r="Z8" s="32"/>
    </row>
    <row r="9" spans="1:26" s="31" customFormat="1" ht="29.25" customHeight="1" x14ac:dyDescent="0.25">
      <c r="B9" s="43"/>
      <c r="C9" s="42" t="s">
        <v>138</v>
      </c>
      <c r="D9" s="42"/>
      <c r="E9" s="42"/>
      <c r="F9" s="42"/>
      <c r="G9" s="42" t="s">
        <v>139</v>
      </c>
      <c r="H9" s="42"/>
      <c r="I9" s="42"/>
      <c r="J9" s="42"/>
      <c r="K9" s="42" t="s">
        <v>139</v>
      </c>
      <c r="L9" s="42"/>
      <c r="M9" s="42"/>
      <c r="N9" s="42"/>
      <c r="O9" s="32"/>
      <c r="P9" s="267"/>
      <c r="Q9" s="32"/>
      <c r="R9" s="32"/>
      <c r="S9" s="32"/>
      <c r="T9" s="32"/>
      <c r="U9" s="32"/>
      <c r="V9" s="32"/>
      <c r="W9" s="32"/>
      <c r="X9" s="32"/>
      <c r="Y9" s="32"/>
      <c r="Z9" s="32"/>
    </row>
    <row r="10" spans="1:26" s="31" customFormat="1" ht="23.5" customHeight="1" x14ac:dyDescent="0.25">
      <c r="B10" s="43"/>
      <c r="C10" s="44" t="s">
        <v>111</v>
      </c>
      <c r="D10" s="44"/>
      <c r="E10" s="44" t="s">
        <v>112</v>
      </c>
      <c r="F10" s="44"/>
      <c r="G10" s="44" t="s">
        <v>111</v>
      </c>
      <c r="H10" s="44"/>
      <c r="I10" s="44" t="s">
        <v>112</v>
      </c>
      <c r="J10" s="44"/>
      <c r="K10" s="44" t="s">
        <v>111</v>
      </c>
      <c r="L10" s="44"/>
      <c r="M10" s="44" t="s">
        <v>112</v>
      </c>
      <c r="N10" s="44"/>
      <c r="O10" s="32"/>
      <c r="P10" s="267"/>
      <c r="Q10" s="32"/>
      <c r="R10" s="32"/>
      <c r="S10" s="32"/>
      <c r="T10" s="32"/>
      <c r="U10" s="32"/>
      <c r="V10" s="32"/>
      <c r="W10" s="32"/>
      <c r="X10" s="32"/>
      <c r="Y10" s="32"/>
      <c r="Z10" s="32"/>
    </row>
    <row r="11" spans="1:26" s="31" customFormat="1" ht="26.15" customHeight="1" x14ac:dyDescent="0.25">
      <c r="B11" s="43"/>
      <c r="C11" s="41" t="s">
        <v>113</v>
      </c>
      <c r="D11" s="45" t="s">
        <v>114</v>
      </c>
      <c r="E11" s="41" t="s">
        <v>113</v>
      </c>
      <c r="F11" s="45" t="s">
        <v>114</v>
      </c>
      <c r="G11" s="41" t="s">
        <v>113</v>
      </c>
      <c r="H11" s="45" t="s">
        <v>114</v>
      </c>
      <c r="I11" s="41" t="s">
        <v>113</v>
      </c>
      <c r="J11" s="45" t="s">
        <v>114</v>
      </c>
      <c r="K11" s="41" t="s">
        <v>113</v>
      </c>
      <c r="L11" s="45" t="s">
        <v>114</v>
      </c>
      <c r="M11" s="41" t="s">
        <v>113</v>
      </c>
      <c r="N11" s="45" t="s">
        <v>114</v>
      </c>
      <c r="O11" s="32"/>
      <c r="P11" s="267"/>
      <c r="Q11" s="32"/>
      <c r="R11" s="32"/>
      <c r="S11" s="32"/>
      <c r="T11" s="32"/>
      <c r="U11" s="32"/>
      <c r="V11" s="32"/>
      <c r="W11" s="32"/>
      <c r="X11" s="32"/>
      <c r="Y11" s="32"/>
      <c r="Z11" s="32"/>
    </row>
    <row r="12" spans="1:26" s="31" customFormat="1" x14ac:dyDescent="0.3">
      <c r="A12" s="46"/>
      <c r="B12" s="138" t="s">
        <v>711</v>
      </c>
      <c r="C12" s="131">
        <v>0</v>
      </c>
      <c r="D12" s="133">
        <f>C12/0.939</f>
        <v>0</v>
      </c>
      <c r="E12" s="131">
        <v>0</v>
      </c>
      <c r="F12" s="133">
        <f>E12/0.939</f>
        <v>0</v>
      </c>
      <c r="G12" s="130">
        <v>20000000</v>
      </c>
      <c r="H12" s="133">
        <f>G12/0.939</f>
        <v>21299254.526091587</v>
      </c>
      <c r="I12" s="130">
        <v>20000000</v>
      </c>
      <c r="J12" s="133">
        <f>I12/0.939</f>
        <v>21299254.526091587</v>
      </c>
      <c r="K12" s="133" t="s">
        <v>553</v>
      </c>
      <c r="L12" s="133" t="s">
        <v>553</v>
      </c>
      <c r="M12" s="133" t="s">
        <v>553</v>
      </c>
      <c r="N12" s="133" t="s">
        <v>553</v>
      </c>
      <c r="O12" s="134" t="s">
        <v>195</v>
      </c>
      <c r="P12" s="256" t="s">
        <v>1659</v>
      </c>
      <c r="Q12" s="134" t="s">
        <v>871</v>
      </c>
      <c r="R12" s="134" t="s">
        <v>845</v>
      </c>
      <c r="S12" s="131" t="s">
        <v>78</v>
      </c>
      <c r="T12" s="131" t="s">
        <v>503</v>
      </c>
      <c r="U12" s="131" t="s">
        <v>510</v>
      </c>
      <c r="V12" s="131" t="s">
        <v>513</v>
      </c>
      <c r="W12" s="141">
        <v>41010</v>
      </c>
      <c r="X12" s="131" t="s">
        <v>554</v>
      </c>
      <c r="Y12" s="134" t="s">
        <v>554</v>
      </c>
      <c r="Z12" s="131" t="s">
        <v>1721</v>
      </c>
    </row>
    <row r="13" spans="1:26" x14ac:dyDescent="0.3">
      <c r="B13" s="138" t="s">
        <v>712</v>
      </c>
      <c r="C13" s="131">
        <v>0</v>
      </c>
      <c r="D13" s="133">
        <f t="shared" ref="D13:D76" si="0">C13/0.939</f>
        <v>0</v>
      </c>
      <c r="E13" s="131">
        <v>0</v>
      </c>
      <c r="F13" s="133">
        <f t="shared" ref="F13:F76" si="1">E13/0.939</f>
        <v>0</v>
      </c>
      <c r="G13" s="130">
        <v>15000000</v>
      </c>
      <c r="H13" s="133">
        <f t="shared" ref="H13:H76" si="2">G13/0.939</f>
        <v>15974440.894568691</v>
      </c>
      <c r="I13" s="130">
        <v>15000000</v>
      </c>
      <c r="J13" s="133">
        <f t="shared" ref="J13:J76" si="3">I13/0.939</f>
        <v>15974440.894568691</v>
      </c>
      <c r="K13" s="133" t="s">
        <v>553</v>
      </c>
      <c r="L13" s="133" t="s">
        <v>553</v>
      </c>
      <c r="M13" s="133" t="s">
        <v>553</v>
      </c>
      <c r="N13" s="133" t="s">
        <v>553</v>
      </c>
      <c r="O13" s="134" t="s">
        <v>195</v>
      </c>
      <c r="P13" s="256" t="s">
        <v>1660</v>
      </c>
      <c r="Q13" s="134" t="s">
        <v>871</v>
      </c>
      <c r="R13" s="134" t="s">
        <v>845</v>
      </c>
      <c r="S13" s="131" t="s">
        <v>78</v>
      </c>
      <c r="T13" s="131" t="s">
        <v>503</v>
      </c>
      <c r="U13" s="131" t="s">
        <v>512</v>
      </c>
      <c r="V13" s="131" t="s">
        <v>513</v>
      </c>
      <c r="W13" s="141">
        <v>41010</v>
      </c>
      <c r="X13" s="131" t="s">
        <v>554</v>
      </c>
      <c r="Y13" s="134" t="s">
        <v>555</v>
      </c>
      <c r="Z13" s="131" t="s">
        <v>1722</v>
      </c>
    </row>
    <row r="14" spans="1:26" x14ac:dyDescent="0.3">
      <c r="B14" s="128" t="s">
        <v>714</v>
      </c>
      <c r="C14" s="131">
        <v>0</v>
      </c>
      <c r="D14" s="133">
        <f t="shared" si="0"/>
        <v>0</v>
      </c>
      <c r="E14" s="131">
        <v>0</v>
      </c>
      <c r="F14" s="133">
        <f t="shared" si="1"/>
        <v>0</v>
      </c>
      <c r="G14" s="130">
        <v>3000000</v>
      </c>
      <c r="H14" s="133">
        <f t="shared" si="2"/>
        <v>3194888.1789137381</v>
      </c>
      <c r="I14" s="130">
        <v>3000000</v>
      </c>
      <c r="J14" s="133">
        <f t="shared" si="3"/>
        <v>3194888.1789137381</v>
      </c>
      <c r="K14" s="133" t="s">
        <v>553</v>
      </c>
      <c r="L14" s="133" t="s">
        <v>553</v>
      </c>
      <c r="M14" s="133" t="s">
        <v>553</v>
      </c>
      <c r="N14" s="133" t="s">
        <v>553</v>
      </c>
      <c r="O14" s="131" t="s">
        <v>1657</v>
      </c>
      <c r="P14" s="256" t="s">
        <v>1661</v>
      </c>
      <c r="Q14" s="134" t="s">
        <v>871</v>
      </c>
      <c r="R14" s="134" t="s">
        <v>845</v>
      </c>
      <c r="S14" s="131" t="s">
        <v>78</v>
      </c>
      <c r="T14" s="131" t="s">
        <v>503</v>
      </c>
      <c r="U14" s="131" t="s">
        <v>510</v>
      </c>
      <c r="V14" s="131" t="s">
        <v>513</v>
      </c>
      <c r="W14" s="141">
        <v>41010</v>
      </c>
      <c r="X14" s="131" t="s">
        <v>554</v>
      </c>
      <c r="Y14" s="131" t="s">
        <v>555</v>
      </c>
      <c r="Z14" s="131" t="s">
        <v>1723</v>
      </c>
    </row>
    <row r="15" spans="1:26" x14ac:dyDescent="0.3">
      <c r="B15" s="145" t="s">
        <v>718</v>
      </c>
      <c r="C15" s="131">
        <v>4000000</v>
      </c>
      <c r="D15" s="133">
        <f t="shared" si="0"/>
        <v>4259850.9052183172</v>
      </c>
      <c r="E15" s="131">
        <v>4000000</v>
      </c>
      <c r="F15" s="133">
        <f t="shared" si="1"/>
        <v>4259850.9052183172</v>
      </c>
      <c r="G15" s="130">
        <v>0</v>
      </c>
      <c r="H15" s="133">
        <f t="shared" si="2"/>
        <v>0</v>
      </c>
      <c r="I15" s="130">
        <v>0</v>
      </c>
      <c r="J15" s="133">
        <f t="shared" si="3"/>
        <v>0</v>
      </c>
      <c r="K15" s="133" t="s">
        <v>553</v>
      </c>
      <c r="L15" s="133" t="s">
        <v>553</v>
      </c>
      <c r="M15" s="133" t="s">
        <v>553</v>
      </c>
      <c r="N15" s="133" t="s">
        <v>553</v>
      </c>
      <c r="O15" s="131" t="s">
        <v>195</v>
      </c>
      <c r="P15" s="256" t="s">
        <v>1662</v>
      </c>
      <c r="Q15" s="134" t="s">
        <v>871</v>
      </c>
      <c r="R15" s="134" t="s">
        <v>845</v>
      </c>
      <c r="S15" s="131" t="s">
        <v>78</v>
      </c>
      <c r="T15" s="131" t="s">
        <v>503</v>
      </c>
      <c r="U15" s="131" t="s">
        <v>510</v>
      </c>
      <c r="V15" s="131" t="s">
        <v>1712</v>
      </c>
      <c r="W15" s="136">
        <v>31182</v>
      </c>
      <c r="X15" s="131" t="s">
        <v>554</v>
      </c>
      <c r="Y15" s="131" t="s">
        <v>554</v>
      </c>
      <c r="Z15" s="131" t="s">
        <v>1724</v>
      </c>
    </row>
    <row r="16" spans="1:26" x14ac:dyDescent="0.3">
      <c r="B16" s="145" t="s">
        <v>1630</v>
      </c>
      <c r="C16" s="131">
        <v>0</v>
      </c>
      <c r="D16" s="133">
        <f t="shared" si="0"/>
        <v>0</v>
      </c>
      <c r="E16" s="131">
        <v>0</v>
      </c>
      <c r="F16" s="133">
        <f t="shared" si="1"/>
        <v>0</v>
      </c>
      <c r="G16" s="130">
        <v>2000000</v>
      </c>
      <c r="H16" s="133">
        <f t="shared" si="2"/>
        <v>2129925.4526091586</v>
      </c>
      <c r="I16" s="130">
        <v>2000000</v>
      </c>
      <c r="J16" s="133">
        <f t="shared" si="3"/>
        <v>2129925.4526091586</v>
      </c>
      <c r="K16" s="133" t="s">
        <v>553</v>
      </c>
      <c r="L16" s="133" t="s">
        <v>553</v>
      </c>
      <c r="M16" s="133" t="s">
        <v>553</v>
      </c>
      <c r="N16" s="133" t="s">
        <v>553</v>
      </c>
      <c r="O16" s="131" t="s">
        <v>195</v>
      </c>
      <c r="P16" s="256" t="s">
        <v>1663</v>
      </c>
      <c r="Q16" s="134" t="s">
        <v>871</v>
      </c>
      <c r="R16" s="134" t="s">
        <v>845</v>
      </c>
      <c r="S16" s="131" t="s">
        <v>78</v>
      </c>
      <c r="T16" s="131" t="s">
        <v>503</v>
      </c>
      <c r="U16" s="131" t="s">
        <v>510</v>
      </c>
      <c r="V16" s="131" t="s">
        <v>513</v>
      </c>
      <c r="W16" s="141">
        <v>41010</v>
      </c>
      <c r="X16" s="131" t="s">
        <v>554</v>
      </c>
      <c r="Y16" s="131" t="s">
        <v>555</v>
      </c>
      <c r="Z16" s="131" t="s">
        <v>1725</v>
      </c>
    </row>
    <row r="17" spans="2:26" ht="24" x14ac:dyDescent="0.3">
      <c r="B17" s="145" t="s">
        <v>1631</v>
      </c>
      <c r="C17" s="131">
        <v>0</v>
      </c>
      <c r="D17" s="133">
        <f t="shared" si="0"/>
        <v>0</v>
      </c>
      <c r="E17" s="131">
        <v>0</v>
      </c>
      <c r="F17" s="133">
        <f t="shared" si="1"/>
        <v>0</v>
      </c>
      <c r="G17" s="130">
        <v>1250000</v>
      </c>
      <c r="H17" s="133">
        <f t="shared" si="2"/>
        <v>1331203.4078807242</v>
      </c>
      <c r="I17" s="130">
        <v>1250000</v>
      </c>
      <c r="J17" s="133">
        <f t="shared" si="3"/>
        <v>1331203.4078807242</v>
      </c>
      <c r="K17" s="133" t="s">
        <v>553</v>
      </c>
      <c r="L17" s="133" t="s">
        <v>553</v>
      </c>
      <c r="M17" s="133" t="s">
        <v>553</v>
      </c>
      <c r="N17" s="133" t="s">
        <v>553</v>
      </c>
      <c r="O17" s="131" t="s">
        <v>195</v>
      </c>
      <c r="P17" s="256" t="s">
        <v>1664</v>
      </c>
      <c r="Q17" s="134" t="s">
        <v>871</v>
      </c>
      <c r="R17" s="134" t="s">
        <v>845</v>
      </c>
      <c r="S17" s="131" t="s">
        <v>78</v>
      </c>
      <c r="T17" s="131" t="s">
        <v>503</v>
      </c>
      <c r="U17" s="131" t="s">
        <v>510</v>
      </c>
      <c r="V17" s="131" t="s">
        <v>1713</v>
      </c>
      <c r="W17" s="141">
        <v>41010</v>
      </c>
      <c r="X17" s="131" t="s">
        <v>554</v>
      </c>
      <c r="Y17" s="131" t="s">
        <v>555</v>
      </c>
      <c r="Z17" s="131" t="s">
        <v>1726</v>
      </c>
    </row>
    <row r="18" spans="2:26" x14ac:dyDescent="0.3">
      <c r="B18" s="145" t="s">
        <v>724</v>
      </c>
      <c r="C18" s="131">
        <v>0</v>
      </c>
      <c r="D18" s="133">
        <f t="shared" si="0"/>
        <v>0</v>
      </c>
      <c r="E18" s="131">
        <v>0</v>
      </c>
      <c r="F18" s="133">
        <f t="shared" si="1"/>
        <v>0</v>
      </c>
      <c r="G18" s="130">
        <v>750000</v>
      </c>
      <c r="H18" s="133">
        <f t="shared" si="2"/>
        <v>798722.04472843453</v>
      </c>
      <c r="I18" s="130">
        <v>750000</v>
      </c>
      <c r="J18" s="133">
        <f t="shared" si="3"/>
        <v>798722.04472843453</v>
      </c>
      <c r="K18" s="133" t="s">
        <v>553</v>
      </c>
      <c r="L18" s="133" t="s">
        <v>553</v>
      </c>
      <c r="M18" s="133" t="s">
        <v>553</v>
      </c>
      <c r="N18" s="133" t="s">
        <v>553</v>
      </c>
      <c r="O18" s="131" t="s">
        <v>195</v>
      </c>
      <c r="P18" s="256" t="s">
        <v>1800</v>
      </c>
      <c r="Q18" s="134" t="s">
        <v>871</v>
      </c>
      <c r="R18" s="134" t="s">
        <v>845</v>
      </c>
      <c r="S18" s="131" t="s">
        <v>78</v>
      </c>
      <c r="T18" s="131" t="s">
        <v>503</v>
      </c>
      <c r="U18" s="131" t="s">
        <v>510</v>
      </c>
      <c r="V18" s="131" t="s">
        <v>1713</v>
      </c>
      <c r="W18" s="141">
        <v>41010</v>
      </c>
      <c r="X18" s="131" t="s">
        <v>554</v>
      </c>
      <c r="Y18" s="131" t="s">
        <v>555</v>
      </c>
      <c r="Z18" s="131" t="s">
        <v>1727</v>
      </c>
    </row>
    <row r="19" spans="2:26" x14ac:dyDescent="0.3">
      <c r="B19" s="161" t="s">
        <v>729</v>
      </c>
      <c r="C19" s="131">
        <v>0</v>
      </c>
      <c r="D19" s="133">
        <f t="shared" si="0"/>
        <v>0</v>
      </c>
      <c r="E19" s="131">
        <v>0</v>
      </c>
      <c r="F19" s="133">
        <f t="shared" si="1"/>
        <v>0</v>
      </c>
      <c r="G19" s="130">
        <v>3000000</v>
      </c>
      <c r="H19" s="133">
        <f t="shared" si="2"/>
        <v>3194888.1789137381</v>
      </c>
      <c r="I19" s="130">
        <v>3000000</v>
      </c>
      <c r="J19" s="133">
        <f t="shared" si="3"/>
        <v>3194888.1789137381</v>
      </c>
      <c r="K19" s="133" t="s">
        <v>553</v>
      </c>
      <c r="L19" s="133" t="s">
        <v>553</v>
      </c>
      <c r="M19" s="133" t="s">
        <v>553</v>
      </c>
      <c r="N19" s="133" t="s">
        <v>553</v>
      </c>
      <c r="O19" s="131" t="s">
        <v>195</v>
      </c>
      <c r="P19" s="256" t="s">
        <v>1803</v>
      </c>
      <c r="Q19" s="134" t="s">
        <v>871</v>
      </c>
      <c r="R19" s="134" t="s">
        <v>845</v>
      </c>
      <c r="S19" s="131" t="s">
        <v>78</v>
      </c>
      <c r="T19" s="131" t="s">
        <v>503</v>
      </c>
      <c r="U19" s="131" t="s">
        <v>510</v>
      </c>
      <c r="V19" s="131" t="s">
        <v>513</v>
      </c>
      <c r="W19" s="141">
        <v>41010</v>
      </c>
      <c r="X19" s="131" t="s">
        <v>554</v>
      </c>
      <c r="Y19" s="131" t="s">
        <v>555</v>
      </c>
      <c r="Z19" s="131" t="s">
        <v>1728</v>
      </c>
    </row>
    <row r="20" spans="2:26" ht="24" x14ac:dyDescent="0.3">
      <c r="B20" s="161" t="s">
        <v>1632</v>
      </c>
      <c r="C20" s="131">
        <v>20000000</v>
      </c>
      <c r="D20" s="133">
        <f t="shared" si="0"/>
        <v>21299254.526091587</v>
      </c>
      <c r="E20" s="131">
        <v>20000000</v>
      </c>
      <c r="F20" s="133">
        <f t="shared" si="1"/>
        <v>21299254.526091587</v>
      </c>
      <c r="G20" s="130">
        <v>12500000</v>
      </c>
      <c r="H20" s="133">
        <f t="shared" si="2"/>
        <v>13312034.078807242</v>
      </c>
      <c r="I20" s="130">
        <v>12500000</v>
      </c>
      <c r="J20" s="133">
        <f t="shared" si="3"/>
        <v>13312034.078807242</v>
      </c>
      <c r="K20" s="133" t="s">
        <v>553</v>
      </c>
      <c r="L20" s="133" t="s">
        <v>553</v>
      </c>
      <c r="M20" s="133" t="s">
        <v>553</v>
      </c>
      <c r="N20" s="133" t="s">
        <v>553</v>
      </c>
      <c r="O20" s="131" t="s">
        <v>195</v>
      </c>
      <c r="P20" s="256" t="s">
        <v>1665</v>
      </c>
      <c r="Q20" s="134" t="s">
        <v>871</v>
      </c>
      <c r="R20" s="134" t="s">
        <v>845</v>
      </c>
      <c r="S20" s="131" t="s">
        <v>78</v>
      </c>
      <c r="T20" s="131" t="s">
        <v>503</v>
      </c>
      <c r="U20" s="131" t="s">
        <v>510</v>
      </c>
      <c r="V20" s="131" t="s">
        <v>513</v>
      </c>
      <c r="W20" s="141">
        <v>41010</v>
      </c>
      <c r="X20" s="131" t="s">
        <v>554</v>
      </c>
      <c r="Y20" s="131" t="s">
        <v>555</v>
      </c>
      <c r="Z20" s="131" t="s">
        <v>1729</v>
      </c>
    </row>
    <row r="21" spans="2:26" ht="24" x14ac:dyDescent="0.3">
      <c r="B21" s="145" t="s">
        <v>1631</v>
      </c>
      <c r="C21" s="131">
        <v>0</v>
      </c>
      <c r="D21" s="133">
        <f t="shared" si="0"/>
        <v>0</v>
      </c>
      <c r="E21" s="131">
        <v>0</v>
      </c>
      <c r="F21" s="133">
        <f t="shared" si="1"/>
        <v>0</v>
      </c>
      <c r="G21" s="130">
        <v>500000</v>
      </c>
      <c r="H21" s="133">
        <f t="shared" si="2"/>
        <v>532481.36315228965</v>
      </c>
      <c r="I21" s="130">
        <v>500000</v>
      </c>
      <c r="J21" s="133">
        <f t="shared" si="3"/>
        <v>532481.36315228965</v>
      </c>
      <c r="K21" s="133" t="s">
        <v>553</v>
      </c>
      <c r="L21" s="133" t="s">
        <v>553</v>
      </c>
      <c r="M21" s="133" t="s">
        <v>553</v>
      </c>
      <c r="N21" s="133" t="s">
        <v>553</v>
      </c>
      <c r="O21" s="131" t="s">
        <v>195</v>
      </c>
      <c r="P21" s="256" t="s">
        <v>1666</v>
      </c>
      <c r="Q21" s="134" t="s">
        <v>871</v>
      </c>
      <c r="R21" s="134" t="s">
        <v>845</v>
      </c>
      <c r="S21" s="131" t="s">
        <v>78</v>
      </c>
      <c r="T21" s="131" t="s">
        <v>503</v>
      </c>
      <c r="U21" s="131" t="s">
        <v>510</v>
      </c>
      <c r="V21" s="131" t="s">
        <v>1713</v>
      </c>
      <c r="W21" s="141">
        <v>41010</v>
      </c>
      <c r="X21" s="131" t="s">
        <v>554</v>
      </c>
      <c r="Y21" s="131" t="s">
        <v>555</v>
      </c>
      <c r="Z21" s="131" t="s">
        <v>1726</v>
      </c>
    </row>
    <row r="22" spans="2:26" x14ac:dyDescent="0.3">
      <c r="B22" s="145" t="s">
        <v>718</v>
      </c>
      <c r="C22" s="131">
        <v>0</v>
      </c>
      <c r="D22" s="133">
        <f t="shared" si="0"/>
        <v>0</v>
      </c>
      <c r="E22" s="131">
        <v>0</v>
      </c>
      <c r="F22" s="133">
        <f t="shared" si="1"/>
        <v>0</v>
      </c>
      <c r="G22" s="130">
        <v>2000000</v>
      </c>
      <c r="H22" s="133">
        <f t="shared" si="2"/>
        <v>2129925.4526091586</v>
      </c>
      <c r="I22" s="130">
        <v>2000000</v>
      </c>
      <c r="J22" s="133">
        <f t="shared" si="3"/>
        <v>2129925.4526091586</v>
      </c>
      <c r="K22" s="133" t="s">
        <v>553</v>
      </c>
      <c r="L22" s="133" t="s">
        <v>553</v>
      </c>
      <c r="M22" s="133" t="s">
        <v>553</v>
      </c>
      <c r="N22" s="133" t="s">
        <v>553</v>
      </c>
      <c r="O22" s="131" t="s">
        <v>195</v>
      </c>
      <c r="P22" s="256" t="s">
        <v>1667</v>
      </c>
      <c r="Q22" s="134" t="s">
        <v>871</v>
      </c>
      <c r="R22" s="134" t="s">
        <v>845</v>
      </c>
      <c r="S22" s="131" t="s">
        <v>78</v>
      </c>
      <c r="T22" s="131" t="s">
        <v>503</v>
      </c>
      <c r="U22" s="131" t="s">
        <v>510</v>
      </c>
      <c r="V22" s="131" t="s">
        <v>1712</v>
      </c>
      <c r="W22" s="136">
        <v>31182</v>
      </c>
      <c r="X22" s="131" t="s">
        <v>554</v>
      </c>
      <c r="Y22" s="131" t="s">
        <v>555</v>
      </c>
      <c r="Z22" s="131" t="s">
        <v>1724</v>
      </c>
    </row>
    <row r="23" spans="2:26" x14ac:dyDescent="0.3">
      <c r="B23" s="145" t="s">
        <v>715</v>
      </c>
      <c r="C23" s="131">
        <v>4000000</v>
      </c>
      <c r="D23" s="133">
        <f t="shared" si="0"/>
        <v>4259850.9052183172</v>
      </c>
      <c r="E23" s="131">
        <v>4000000</v>
      </c>
      <c r="F23" s="133">
        <f t="shared" si="1"/>
        <v>4259850.9052183172</v>
      </c>
      <c r="G23" s="130">
        <v>0</v>
      </c>
      <c r="H23" s="133">
        <f t="shared" si="2"/>
        <v>0</v>
      </c>
      <c r="I23" s="130">
        <v>0</v>
      </c>
      <c r="J23" s="133">
        <f t="shared" si="3"/>
        <v>0</v>
      </c>
      <c r="K23" s="133" t="s">
        <v>553</v>
      </c>
      <c r="L23" s="133" t="s">
        <v>553</v>
      </c>
      <c r="M23" s="133" t="s">
        <v>553</v>
      </c>
      <c r="N23" s="133" t="s">
        <v>553</v>
      </c>
      <c r="O23" s="131" t="s">
        <v>195</v>
      </c>
      <c r="P23" s="256" t="s">
        <v>1668</v>
      </c>
      <c r="Q23" s="134" t="s">
        <v>871</v>
      </c>
      <c r="R23" s="134" t="s">
        <v>845</v>
      </c>
      <c r="S23" s="131" t="s">
        <v>78</v>
      </c>
      <c r="T23" s="131" t="s">
        <v>503</v>
      </c>
      <c r="U23" s="131" t="s">
        <v>553</v>
      </c>
      <c r="V23" s="131" t="s">
        <v>1714</v>
      </c>
      <c r="W23" s="141">
        <v>41010</v>
      </c>
      <c r="X23" s="131" t="s">
        <v>553</v>
      </c>
      <c r="Y23" s="131" t="s">
        <v>553</v>
      </c>
      <c r="Z23" s="131" t="s">
        <v>855</v>
      </c>
    </row>
    <row r="24" spans="2:26" x14ac:dyDescent="0.3">
      <c r="B24" s="131" t="s">
        <v>1633</v>
      </c>
      <c r="C24" s="131">
        <v>7099201</v>
      </c>
      <c r="D24" s="133">
        <f t="shared" si="0"/>
        <v>7560384.4515441963</v>
      </c>
      <c r="E24" s="131">
        <v>7099201</v>
      </c>
      <c r="F24" s="133">
        <f t="shared" si="1"/>
        <v>7560384.4515441963</v>
      </c>
      <c r="G24" s="130">
        <v>0</v>
      </c>
      <c r="H24" s="133">
        <f t="shared" si="2"/>
        <v>0</v>
      </c>
      <c r="I24" s="130">
        <v>0</v>
      </c>
      <c r="J24" s="133">
        <f t="shared" si="3"/>
        <v>0</v>
      </c>
      <c r="K24" s="133" t="s">
        <v>553</v>
      </c>
      <c r="L24" s="133" t="s">
        <v>553</v>
      </c>
      <c r="M24" s="133" t="s">
        <v>553</v>
      </c>
      <c r="N24" s="133" t="s">
        <v>553</v>
      </c>
      <c r="O24" s="131" t="s">
        <v>226</v>
      </c>
      <c r="P24" s="256" t="s">
        <v>1669</v>
      </c>
      <c r="Q24" s="134" t="s">
        <v>871</v>
      </c>
      <c r="R24" s="134" t="s">
        <v>845</v>
      </c>
      <c r="S24" s="131" t="s">
        <v>78</v>
      </c>
      <c r="T24" s="131" t="s">
        <v>503</v>
      </c>
      <c r="U24" s="131" t="s">
        <v>553</v>
      </c>
      <c r="V24" s="131" t="s">
        <v>513</v>
      </c>
      <c r="W24" s="131" t="s">
        <v>553</v>
      </c>
      <c r="X24" s="131" t="s">
        <v>553</v>
      </c>
      <c r="Y24" s="131" t="s">
        <v>553</v>
      </c>
      <c r="Z24" s="131" t="s">
        <v>855</v>
      </c>
    </row>
    <row r="25" spans="2:26" x14ac:dyDescent="0.3">
      <c r="B25" s="131" t="s">
        <v>1634</v>
      </c>
      <c r="C25" s="131">
        <v>36240000</v>
      </c>
      <c r="D25" s="133">
        <f t="shared" si="0"/>
        <v>38594249.201277956</v>
      </c>
      <c r="E25" s="131">
        <v>36240000</v>
      </c>
      <c r="F25" s="133">
        <f t="shared" si="1"/>
        <v>38594249.201277956</v>
      </c>
      <c r="G25" s="130">
        <v>0</v>
      </c>
      <c r="H25" s="133">
        <f t="shared" si="2"/>
        <v>0</v>
      </c>
      <c r="I25" s="130">
        <v>0</v>
      </c>
      <c r="J25" s="133">
        <f t="shared" si="3"/>
        <v>0</v>
      </c>
      <c r="K25" s="133" t="s">
        <v>553</v>
      </c>
      <c r="L25" s="133" t="s">
        <v>553</v>
      </c>
      <c r="M25" s="133" t="s">
        <v>553</v>
      </c>
      <c r="N25" s="133" t="s">
        <v>553</v>
      </c>
      <c r="O25" s="131" t="s">
        <v>195</v>
      </c>
      <c r="P25" s="256" t="s">
        <v>1670</v>
      </c>
      <c r="Q25" s="134" t="s">
        <v>871</v>
      </c>
      <c r="R25" s="134" t="s">
        <v>845</v>
      </c>
      <c r="S25" s="131" t="s">
        <v>78</v>
      </c>
      <c r="T25" s="131" t="s">
        <v>503</v>
      </c>
      <c r="U25" s="131" t="s">
        <v>553</v>
      </c>
      <c r="V25" s="131" t="s">
        <v>513</v>
      </c>
      <c r="W25" s="131" t="s">
        <v>553</v>
      </c>
      <c r="X25" s="131" t="s">
        <v>553</v>
      </c>
      <c r="Y25" s="131" t="s">
        <v>553</v>
      </c>
      <c r="Z25" s="131" t="s">
        <v>855</v>
      </c>
    </row>
    <row r="26" spans="2:26" x14ac:dyDescent="0.3">
      <c r="B26" s="131" t="s">
        <v>1634</v>
      </c>
      <c r="C26" s="131">
        <v>4170000</v>
      </c>
      <c r="D26" s="133">
        <f t="shared" si="0"/>
        <v>4440894.568690096</v>
      </c>
      <c r="E26" s="131">
        <v>4170000</v>
      </c>
      <c r="F26" s="133">
        <f t="shared" si="1"/>
        <v>4440894.568690096</v>
      </c>
      <c r="G26" s="130">
        <v>0</v>
      </c>
      <c r="H26" s="133">
        <f t="shared" si="2"/>
        <v>0</v>
      </c>
      <c r="I26" s="130">
        <v>0</v>
      </c>
      <c r="J26" s="133">
        <f t="shared" si="3"/>
        <v>0</v>
      </c>
      <c r="K26" s="133" t="s">
        <v>553</v>
      </c>
      <c r="L26" s="133" t="s">
        <v>553</v>
      </c>
      <c r="M26" s="133" t="s">
        <v>553</v>
      </c>
      <c r="N26" s="133" t="s">
        <v>553</v>
      </c>
      <c r="O26" s="131" t="s">
        <v>195</v>
      </c>
      <c r="P26" s="256" t="s">
        <v>814</v>
      </c>
      <c r="Q26" s="134" t="s">
        <v>871</v>
      </c>
      <c r="R26" s="134" t="s">
        <v>845</v>
      </c>
      <c r="S26" s="131" t="s">
        <v>78</v>
      </c>
      <c r="T26" s="131" t="s">
        <v>503</v>
      </c>
      <c r="U26" s="131" t="s">
        <v>553</v>
      </c>
      <c r="V26" s="131" t="s">
        <v>513</v>
      </c>
      <c r="W26" s="131" t="s">
        <v>553</v>
      </c>
      <c r="X26" s="131" t="s">
        <v>553</v>
      </c>
      <c r="Y26" s="131" t="s">
        <v>553</v>
      </c>
      <c r="Z26" s="131" t="s">
        <v>855</v>
      </c>
    </row>
    <row r="27" spans="2:26" x14ac:dyDescent="0.3">
      <c r="B27" s="131" t="s">
        <v>1635</v>
      </c>
      <c r="C27" s="131">
        <v>2066538</v>
      </c>
      <c r="D27" s="133">
        <f t="shared" si="0"/>
        <v>2200785.9424920129</v>
      </c>
      <c r="E27" s="131">
        <v>2066538</v>
      </c>
      <c r="F27" s="133">
        <f t="shared" si="1"/>
        <v>2200785.9424920129</v>
      </c>
      <c r="G27" s="130">
        <v>0</v>
      </c>
      <c r="H27" s="133">
        <f t="shared" si="2"/>
        <v>0</v>
      </c>
      <c r="I27" s="130">
        <v>0</v>
      </c>
      <c r="J27" s="133">
        <f t="shared" si="3"/>
        <v>0</v>
      </c>
      <c r="K27" s="133" t="s">
        <v>553</v>
      </c>
      <c r="L27" s="133" t="s">
        <v>553</v>
      </c>
      <c r="M27" s="133" t="s">
        <v>553</v>
      </c>
      <c r="N27" s="133" t="s">
        <v>553</v>
      </c>
      <c r="O27" s="131" t="s">
        <v>195</v>
      </c>
      <c r="P27" s="256" t="s">
        <v>1671</v>
      </c>
      <c r="Q27" s="134" t="s">
        <v>871</v>
      </c>
      <c r="R27" s="134" t="s">
        <v>845</v>
      </c>
      <c r="S27" s="131" t="s">
        <v>78</v>
      </c>
      <c r="T27" s="131" t="s">
        <v>503</v>
      </c>
      <c r="U27" s="131" t="s">
        <v>553</v>
      </c>
      <c r="V27" s="131" t="s">
        <v>1714</v>
      </c>
      <c r="W27" s="141">
        <v>41010</v>
      </c>
      <c r="X27" s="131" t="s">
        <v>553</v>
      </c>
      <c r="Y27" s="131" t="s">
        <v>553</v>
      </c>
      <c r="Z27" s="131" t="s">
        <v>855</v>
      </c>
    </row>
    <row r="28" spans="2:26" x14ac:dyDescent="0.3">
      <c r="B28" s="131" t="s">
        <v>1636</v>
      </c>
      <c r="C28" s="131">
        <v>1702344</v>
      </c>
      <c r="D28" s="133">
        <f t="shared" si="0"/>
        <v>1812932.9073482428</v>
      </c>
      <c r="E28" s="131">
        <v>1702344</v>
      </c>
      <c r="F28" s="133">
        <f t="shared" si="1"/>
        <v>1812932.9073482428</v>
      </c>
      <c r="G28" s="130">
        <v>0</v>
      </c>
      <c r="H28" s="133">
        <f t="shared" si="2"/>
        <v>0</v>
      </c>
      <c r="I28" s="130">
        <v>0</v>
      </c>
      <c r="J28" s="133">
        <f t="shared" si="3"/>
        <v>0</v>
      </c>
      <c r="K28" s="133" t="s">
        <v>553</v>
      </c>
      <c r="L28" s="133" t="s">
        <v>553</v>
      </c>
      <c r="M28" s="133" t="s">
        <v>553</v>
      </c>
      <c r="N28" s="133" t="s">
        <v>553</v>
      </c>
      <c r="O28" s="131" t="s">
        <v>195</v>
      </c>
      <c r="P28" s="256" t="s">
        <v>1672</v>
      </c>
      <c r="Q28" s="134" t="s">
        <v>871</v>
      </c>
      <c r="R28" s="134" t="s">
        <v>845</v>
      </c>
      <c r="S28" s="131" t="s">
        <v>78</v>
      </c>
      <c r="T28" s="131" t="s">
        <v>503</v>
      </c>
      <c r="U28" s="131" t="s">
        <v>553</v>
      </c>
      <c r="V28" s="131" t="s">
        <v>513</v>
      </c>
      <c r="W28" s="131" t="s">
        <v>553</v>
      </c>
      <c r="X28" s="131" t="s">
        <v>553</v>
      </c>
      <c r="Y28" s="131" t="s">
        <v>553</v>
      </c>
      <c r="Z28" s="131" t="s">
        <v>855</v>
      </c>
    </row>
    <row r="29" spans="2:26" x14ac:dyDescent="0.3">
      <c r="B29" s="131" t="s">
        <v>1633</v>
      </c>
      <c r="C29" s="131">
        <v>4738485.76</v>
      </c>
      <c r="D29" s="133">
        <f t="shared" si="0"/>
        <v>5046310.713525027</v>
      </c>
      <c r="E29" s="131">
        <v>4738485.76</v>
      </c>
      <c r="F29" s="133">
        <f t="shared" si="1"/>
        <v>5046310.713525027</v>
      </c>
      <c r="G29" s="130">
        <v>0</v>
      </c>
      <c r="H29" s="133">
        <f t="shared" si="2"/>
        <v>0</v>
      </c>
      <c r="I29" s="130">
        <v>0</v>
      </c>
      <c r="J29" s="133">
        <f t="shared" si="3"/>
        <v>0</v>
      </c>
      <c r="K29" s="133" t="s">
        <v>553</v>
      </c>
      <c r="L29" s="133" t="s">
        <v>553</v>
      </c>
      <c r="M29" s="133" t="s">
        <v>553</v>
      </c>
      <c r="N29" s="133" t="s">
        <v>553</v>
      </c>
      <c r="O29" s="131" t="s">
        <v>226</v>
      </c>
      <c r="P29" s="256" t="s">
        <v>1673</v>
      </c>
      <c r="Q29" s="134" t="s">
        <v>871</v>
      </c>
      <c r="R29" s="134" t="s">
        <v>845</v>
      </c>
      <c r="S29" s="131" t="s">
        <v>78</v>
      </c>
      <c r="T29" s="131" t="s">
        <v>503</v>
      </c>
      <c r="U29" s="131" t="s">
        <v>553</v>
      </c>
      <c r="V29" s="131" t="s">
        <v>513</v>
      </c>
      <c r="W29" s="131" t="s">
        <v>553</v>
      </c>
      <c r="X29" s="131" t="s">
        <v>553</v>
      </c>
      <c r="Y29" s="131" t="s">
        <v>553</v>
      </c>
      <c r="Z29" s="131" t="s">
        <v>855</v>
      </c>
    </row>
    <row r="30" spans="2:26" x14ac:dyDescent="0.3">
      <c r="B30" s="131" t="s">
        <v>1637</v>
      </c>
      <c r="C30" s="131">
        <v>9747814</v>
      </c>
      <c r="D30" s="133">
        <f t="shared" si="0"/>
        <v>10381058.572949948</v>
      </c>
      <c r="E30" s="131">
        <v>9747814</v>
      </c>
      <c r="F30" s="133">
        <f t="shared" si="1"/>
        <v>10381058.572949948</v>
      </c>
      <c r="G30" s="130">
        <v>0</v>
      </c>
      <c r="H30" s="133">
        <f t="shared" si="2"/>
        <v>0</v>
      </c>
      <c r="I30" s="130">
        <v>0</v>
      </c>
      <c r="J30" s="133">
        <f t="shared" si="3"/>
        <v>0</v>
      </c>
      <c r="K30" s="133" t="s">
        <v>553</v>
      </c>
      <c r="L30" s="133" t="s">
        <v>553</v>
      </c>
      <c r="M30" s="133" t="s">
        <v>553</v>
      </c>
      <c r="N30" s="133" t="s">
        <v>553</v>
      </c>
      <c r="O30" s="131" t="s">
        <v>195</v>
      </c>
      <c r="P30" s="256" t="s">
        <v>1674</v>
      </c>
      <c r="Q30" s="134" t="s">
        <v>871</v>
      </c>
      <c r="R30" s="134" t="s">
        <v>845</v>
      </c>
      <c r="S30" s="131" t="s">
        <v>78</v>
      </c>
      <c r="T30" s="131" t="s">
        <v>503</v>
      </c>
      <c r="U30" s="131" t="s">
        <v>553</v>
      </c>
      <c r="V30" s="131" t="s">
        <v>513</v>
      </c>
      <c r="W30" s="131" t="s">
        <v>553</v>
      </c>
      <c r="X30" s="131" t="s">
        <v>553</v>
      </c>
      <c r="Y30" s="131" t="s">
        <v>553</v>
      </c>
      <c r="Z30" s="131" t="s">
        <v>855</v>
      </c>
    </row>
    <row r="31" spans="2:26" ht="13" customHeight="1" x14ac:dyDescent="0.3">
      <c r="B31" s="131" t="s">
        <v>1637</v>
      </c>
      <c r="C31" s="131">
        <v>79546150</v>
      </c>
      <c r="D31" s="133">
        <f t="shared" si="0"/>
        <v>84713684.771033019</v>
      </c>
      <c r="E31" s="131">
        <v>79546150</v>
      </c>
      <c r="F31" s="133">
        <f t="shared" si="1"/>
        <v>84713684.771033019</v>
      </c>
      <c r="G31" s="130">
        <v>0</v>
      </c>
      <c r="H31" s="133">
        <f t="shared" si="2"/>
        <v>0</v>
      </c>
      <c r="I31" s="130">
        <v>0</v>
      </c>
      <c r="J31" s="133">
        <f t="shared" si="3"/>
        <v>0</v>
      </c>
      <c r="K31" s="133" t="s">
        <v>553</v>
      </c>
      <c r="L31" s="133" t="s">
        <v>553</v>
      </c>
      <c r="M31" s="133" t="s">
        <v>553</v>
      </c>
      <c r="N31" s="133" t="s">
        <v>553</v>
      </c>
      <c r="O31" s="131" t="s">
        <v>195</v>
      </c>
      <c r="P31" s="256" t="s">
        <v>1675</v>
      </c>
      <c r="Q31" s="134" t="s">
        <v>871</v>
      </c>
      <c r="R31" s="134" t="s">
        <v>845</v>
      </c>
      <c r="S31" s="131" t="s">
        <v>78</v>
      </c>
      <c r="T31" s="131" t="s">
        <v>503</v>
      </c>
      <c r="U31" s="131" t="s">
        <v>553</v>
      </c>
      <c r="V31" s="131" t="s">
        <v>513</v>
      </c>
      <c r="W31" s="131" t="s">
        <v>553</v>
      </c>
      <c r="X31" s="131" t="s">
        <v>553</v>
      </c>
      <c r="Y31" s="131" t="s">
        <v>553</v>
      </c>
      <c r="Z31" s="131" t="s">
        <v>855</v>
      </c>
    </row>
    <row r="32" spans="2:26" ht="13" customHeight="1" x14ac:dyDescent="0.3">
      <c r="B32" s="131" t="s">
        <v>772</v>
      </c>
      <c r="C32" s="131">
        <v>1575066</v>
      </c>
      <c r="D32" s="133">
        <f t="shared" si="0"/>
        <v>1677386.5814696488</v>
      </c>
      <c r="E32" s="131">
        <v>1575066</v>
      </c>
      <c r="F32" s="133">
        <f t="shared" si="1"/>
        <v>1677386.5814696488</v>
      </c>
      <c r="G32" s="130">
        <v>0</v>
      </c>
      <c r="H32" s="133">
        <f t="shared" si="2"/>
        <v>0</v>
      </c>
      <c r="I32" s="130">
        <v>0</v>
      </c>
      <c r="J32" s="133">
        <f t="shared" si="3"/>
        <v>0</v>
      </c>
      <c r="K32" s="133" t="s">
        <v>553</v>
      </c>
      <c r="L32" s="133" t="s">
        <v>553</v>
      </c>
      <c r="M32" s="133" t="s">
        <v>553</v>
      </c>
      <c r="N32" s="133" t="s">
        <v>553</v>
      </c>
      <c r="O32" s="131" t="s">
        <v>195</v>
      </c>
      <c r="P32" s="256" t="s">
        <v>1676</v>
      </c>
      <c r="Q32" s="134" t="s">
        <v>871</v>
      </c>
      <c r="R32" s="134" t="s">
        <v>845</v>
      </c>
      <c r="S32" s="131" t="s">
        <v>78</v>
      </c>
      <c r="T32" s="131" t="s">
        <v>503</v>
      </c>
      <c r="U32" s="131" t="s">
        <v>553</v>
      </c>
      <c r="V32" s="131" t="s">
        <v>513</v>
      </c>
      <c r="W32" s="131" t="s">
        <v>553</v>
      </c>
      <c r="X32" s="131" t="s">
        <v>553</v>
      </c>
      <c r="Y32" s="131" t="s">
        <v>553</v>
      </c>
      <c r="Z32" s="131" t="s">
        <v>855</v>
      </c>
    </row>
    <row r="33" spans="2:26" ht="12" customHeight="1" x14ac:dyDescent="0.3">
      <c r="B33" s="131" t="s">
        <v>722</v>
      </c>
      <c r="C33" s="131">
        <v>2920742</v>
      </c>
      <c r="D33" s="133">
        <f t="shared" si="0"/>
        <v>3110481.3631522898</v>
      </c>
      <c r="E33" s="131">
        <v>2920742</v>
      </c>
      <c r="F33" s="133">
        <f t="shared" si="1"/>
        <v>3110481.3631522898</v>
      </c>
      <c r="G33" s="130">
        <v>0</v>
      </c>
      <c r="H33" s="133">
        <f t="shared" si="2"/>
        <v>0</v>
      </c>
      <c r="I33" s="130">
        <v>0</v>
      </c>
      <c r="J33" s="133">
        <f t="shared" si="3"/>
        <v>0</v>
      </c>
      <c r="K33" s="133" t="s">
        <v>553</v>
      </c>
      <c r="L33" s="133" t="s">
        <v>553</v>
      </c>
      <c r="M33" s="133" t="s">
        <v>553</v>
      </c>
      <c r="N33" s="133" t="s">
        <v>553</v>
      </c>
      <c r="O33" s="131" t="s">
        <v>195</v>
      </c>
      <c r="P33" s="256" t="s">
        <v>1677</v>
      </c>
      <c r="Q33" s="134" t="s">
        <v>871</v>
      </c>
      <c r="R33" s="134" t="s">
        <v>845</v>
      </c>
      <c r="S33" s="131" t="s">
        <v>78</v>
      </c>
      <c r="T33" s="131" t="s">
        <v>503</v>
      </c>
      <c r="U33" s="131" t="s">
        <v>553</v>
      </c>
      <c r="V33" s="131" t="s">
        <v>1712</v>
      </c>
      <c r="W33" s="131" t="s">
        <v>553</v>
      </c>
      <c r="X33" s="131" t="s">
        <v>553</v>
      </c>
      <c r="Y33" s="131" t="s">
        <v>553</v>
      </c>
      <c r="Z33" s="131" t="s">
        <v>855</v>
      </c>
    </row>
    <row r="34" spans="2:26" x14ac:dyDescent="0.3">
      <c r="B34" s="131" t="s">
        <v>1633</v>
      </c>
      <c r="C34" s="131">
        <v>25823455</v>
      </c>
      <c r="D34" s="133">
        <f t="shared" si="0"/>
        <v>27501017.039403621</v>
      </c>
      <c r="E34" s="131">
        <v>25823455</v>
      </c>
      <c r="F34" s="133">
        <f t="shared" si="1"/>
        <v>27501017.039403621</v>
      </c>
      <c r="G34" s="130">
        <v>0</v>
      </c>
      <c r="H34" s="133">
        <f t="shared" si="2"/>
        <v>0</v>
      </c>
      <c r="I34" s="130">
        <v>0</v>
      </c>
      <c r="J34" s="133">
        <f t="shared" si="3"/>
        <v>0</v>
      </c>
      <c r="K34" s="133" t="s">
        <v>553</v>
      </c>
      <c r="L34" s="133" t="s">
        <v>553</v>
      </c>
      <c r="M34" s="133" t="s">
        <v>553</v>
      </c>
      <c r="N34" s="133" t="s">
        <v>553</v>
      </c>
      <c r="O34" s="131" t="s">
        <v>226</v>
      </c>
      <c r="P34" s="256" t="s">
        <v>1678</v>
      </c>
      <c r="Q34" s="134" t="s">
        <v>871</v>
      </c>
      <c r="R34" s="134" t="s">
        <v>845</v>
      </c>
      <c r="S34" s="131" t="s">
        <v>78</v>
      </c>
      <c r="T34" s="131" t="s">
        <v>503</v>
      </c>
      <c r="U34" s="131" t="s">
        <v>553</v>
      </c>
      <c r="V34" s="131" t="s">
        <v>513</v>
      </c>
      <c r="W34" s="131" t="s">
        <v>553</v>
      </c>
      <c r="X34" s="131" t="s">
        <v>553</v>
      </c>
      <c r="Y34" s="131" t="s">
        <v>553</v>
      </c>
      <c r="Z34" s="131" t="s">
        <v>855</v>
      </c>
    </row>
    <row r="35" spans="2:26" x14ac:dyDescent="0.3">
      <c r="B35" s="131" t="s">
        <v>1634</v>
      </c>
      <c r="C35" s="131">
        <v>28911350</v>
      </c>
      <c r="D35" s="133">
        <f t="shared" si="0"/>
        <v>30789510.117145903</v>
      </c>
      <c r="E35" s="131">
        <v>28911350</v>
      </c>
      <c r="F35" s="133">
        <f t="shared" si="1"/>
        <v>30789510.117145903</v>
      </c>
      <c r="G35" s="130">
        <v>0</v>
      </c>
      <c r="H35" s="133">
        <f t="shared" si="2"/>
        <v>0</v>
      </c>
      <c r="I35" s="130">
        <v>0</v>
      </c>
      <c r="J35" s="133">
        <f t="shared" si="3"/>
        <v>0</v>
      </c>
      <c r="K35" s="133" t="s">
        <v>553</v>
      </c>
      <c r="L35" s="133" t="s">
        <v>553</v>
      </c>
      <c r="M35" s="133" t="s">
        <v>553</v>
      </c>
      <c r="N35" s="133" t="s">
        <v>553</v>
      </c>
      <c r="O35" s="131" t="s">
        <v>195</v>
      </c>
      <c r="P35" s="256" t="s">
        <v>1679</v>
      </c>
      <c r="Q35" s="134" t="s">
        <v>871</v>
      </c>
      <c r="R35" s="134" t="s">
        <v>845</v>
      </c>
      <c r="S35" s="131" t="s">
        <v>78</v>
      </c>
      <c r="T35" s="131" t="s">
        <v>503</v>
      </c>
      <c r="U35" s="131" t="s">
        <v>553</v>
      </c>
      <c r="V35" s="131" t="s">
        <v>513</v>
      </c>
      <c r="W35" s="131" t="s">
        <v>553</v>
      </c>
      <c r="X35" s="131" t="s">
        <v>553</v>
      </c>
      <c r="Y35" s="131" t="s">
        <v>553</v>
      </c>
      <c r="Z35" s="131" t="s">
        <v>855</v>
      </c>
    </row>
    <row r="36" spans="2:26" x14ac:dyDescent="0.3">
      <c r="B36" s="131" t="s">
        <v>1634</v>
      </c>
      <c r="C36" s="131">
        <v>1064140</v>
      </c>
      <c r="D36" s="133">
        <f t="shared" si="0"/>
        <v>1133269.435569755</v>
      </c>
      <c r="E36" s="131">
        <v>1064140</v>
      </c>
      <c r="F36" s="133">
        <f t="shared" si="1"/>
        <v>1133269.435569755</v>
      </c>
      <c r="G36" s="130">
        <v>0</v>
      </c>
      <c r="H36" s="133">
        <f t="shared" si="2"/>
        <v>0</v>
      </c>
      <c r="I36" s="130">
        <v>0</v>
      </c>
      <c r="J36" s="133">
        <f t="shared" si="3"/>
        <v>0</v>
      </c>
      <c r="K36" s="133" t="s">
        <v>553</v>
      </c>
      <c r="L36" s="133" t="s">
        <v>553</v>
      </c>
      <c r="M36" s="133" t="s">
        <v>553</v>
      </c>
      <c r="N36" s="133" t="s">
        <v>553</v>
      </c>
      <c r="O36" s="131" t="s">
        <v>195</v>
      </c>
      <c r="P36" s="256" t="s">
        <v>1680</v>
      </c>
      <c r="Q36" s="134" t="s">
        <v>871</v>
      </c>
      <c r="R36" s="134" t="s">
        <v>845</v>
      </c>
      <c r="S36" s="131" t="s">
        <v>78</v>
      </c>
      <c r="T36" s="131" t="s">
        <v>503</v>
      </c>
      <c r="U36" s="131" t="s">
        <v>553</v>
      </c>
      <c r="V36" s="131" t="s">
        <v>513</v>
      </c>
      <c r="W36" s="131" t="s">
        <v>553</v>
      </c>
      <c r="X36" s="131" t="s">
        <v>553</v>
      </c>
      <c r="Y36" s="131" t="s">
        <v>553</v>
      </c>
      <c r="Z36" s="131" t="s">
        <v>855</v>
      </c>
    </row>
    <row r="37" spans="2:26" x14ac:dyDescent="0.3">
      <c r="B37" s="131" t="s">
        <v>1634</v>
      </c>
      <c r="C37" s="131">
        <v>20410000</v>
      </c>
      <c r="D37" s="133">
        <f t="shared" si="0"/>
        <v>21735889.243876465</v>
      </c>
      <c r="E37" s="131">
        <v>20410000</v>
      </c>
      <c r="F37" s="133">
        <f t="shared" si="1"/>
        <v>21735889.243876465</v>
      </c>
      <c r="G37" s="130">
        <v>0</v>
      </c>
      <c r="H37" s="133">
        <f t="shared" si="2"/>
        <v>0</v>
      </c>
      <c r="I37" s="130">
        <v>0</v>
      </c>
      <c r="J37" s="133">
        <f t="shared" si="3"/>
        <v>0</v>
      </c>
      <c r="K37" s="133" t="s">
        <v>553</v>
      </c>
      <c r="L37" s="133" t="s">
        <v>553</v>
      </c>
      <c r="M37" s="133" t="s">
        <v>553</v>
      </c>
      <c r="N37" s="133" t="s">
        <v>553</v>
      </c>
      <c r="O37" s="131" t="s">
        <v>195</v>
      </c>
      <c r="P37" s="256" t="s">
        <v>1681</v>
      </c>
      <c r="Q37" s="134" t="s">
        <v>871</v>
      </c>
      <c r="R37" s="134" t="s">
        <v>845</v>
      </c>
      <c r="S37" s="131" t="s">
        <v>78</v>
      </c>
      <c r="T37" s="131" t="s">
        <v>503</v>
      </c>
      <c r="U37" s="131" t="s">
        <v>553</v>
      </c>
      <c r="V37" s="131" t="s">
        <v>513</v>
      </c>
      <c r="W37" s="131" t="s">
        <v>553</v>
      </c>
      <c r="X37" s="131" t="s">
        <v>553</v>
      </c>
      <c r="Y37" s="131" t="s">
        <v>553</v>
      </c>
      <c r="Z37" s="131" t="s">
        <v>855</v>
      </c>
    </row>
    <row r="38" spans="2:26" ht="12" customHeight="1" x14ac:dyDescent="0.3">
      <c r="B38" s="131" t="s">
        <v>1634</v>
      </c>
      <c r="C38" s="131">
        <v>20778267</v>
      </c>
      <c r="D38" s="133">
        <f t="shared" si="0"/>
        <v>22128079.872204475</v>
      </c>
      <c r="E38" s="131">
        <v>20778267</v>
      </c>
      <c r="F38" s="133">
        <f t="shared" si="1"/>
        <v>22128079.872204475</v>
      </c>
      <c r="G38" s="130">
        <v>0</v>
      </c>
      <c r="H38" s="133">
        <f t="shared" si="2"/>
        <v>0</v>
      </c>
      <c r="I38" s="130">
        <v>0</v>
      </c>
      <c r="J38" s="133">
        <f t="shared" si="3"/>
        <v>0</v>
      </c>
      <c r="K38" s="133" t="s">
        <v>553</v>
      </c>
      <c r="L38" s="133" t="s">
        <v>553</v>
      </c>
      <c r="M38" s="133" t="s">
        <v>553</v>
      </c>
      <c r="N38" s="133" t="s">
        <v>553</v>
      </c>
      <c r="O38" s="131" t="s">
        <v>195</v>
      </c>
      <c r="P38" s="256" t="s">
        <v>1682</v>
      </c>
      <c r="Q38" s="134" t="s">
        <v>871</v>
      </c>
      <c r="R38" s="134" t="s">
        <v>845</v>
      </c>
      <c r="S38" s="131" t="s">
        <v>78</v>
      </c>
      <c r="T38" s="131" t="s">
        <v>503</v>
      </c>
      <c r="U38" s="131" t="s">
        <v>553</v>
      </c>
      <c r="V38" s="131" t="s">
        <v>513</v>
      </c>
      <c r="W38" s="131" t="s">
        <v>553</v>
      </c>
      <c r="X38" s="131" t="s">
        <v>553</v>
      </c>
      <c r="Y38" s="131" t="s">
        <v>553</v>
      </c>
      <c r="Z38" s="131" t="s">
        <v>855</v>
      </c>
    </row>
    <row r="39" spans="2:26" ht="12" customHeight="1" x14ac:dyDescent="0.3">
      <c r="B39" s="131" t="s">
        <v>1348</v>
      </c>
      <c r="C39" s="131">
        <v>450750.49</v>
      </c>
      <c r="D39" s="133">
        <f t="shared" si="0"/>
        <v>480032.47071352502</v>
      </c>
      <c r="E39" s="131">
        <v>450750.49</v>
      </c>
      <c r="F39" s="133">
        <f t="shared" si="1"/>
        <v>480032.47071352502</v>
      </c>
      <c r="G39" s="130">
        <v>0</v>
      </c>
      <c r="H39" s="133">
        <f t="shared" si="2"/>
        <v>0</v>
      </c>
      <c r="I39" s="130">
        <v>0</v>
      </c>
      <c r="J39" s="133">
        <f t="shared" si="3"/>
        <v>0</v>
      </c>
      <c r="K39" s="133" t="s">
        <v>553</v>
      </c>
      <c r="L39" s="133" t="s">
        <v>553</v>
      </c>
      <c r="M39" s="133" t="s">
        <v>553</v>
      </c>
      <c r="N39" s="133" t="s">
        <v>553</v>
      </c>
      <c r="O39" s="131" t="s">
        <v>195</v>
      </c>
      <c r="P39" s="256" t="s">
        <v>1683</v>
      </c>
      <c r="Q39" s="134" t="s">
        <v>871</v>
      </c>
      <c r="R39" s="134" t="s">
        <v>845</v>
      </c>
      <c r="S39" s="131" t="s">
        <v>78</v>
      </c>
      <c r="T39" s="131" t="s">
        <v>503</v>
      </c>
      <c r="U39" s="131" t="s">
        <v>553</v>
      </c>
      <c r="V39" s="131" t="s">
        <v>513</v>
      </c>
      <c r="W39" s="131" t="s">
        <v>553</v>
      </c>
      <c r="X39" s="131" t="s">
        <v>553</v>
      </c>
      <c r="Y39" s="131" t="s">
        <v>553</v>
      </c>
      <c r="Z39" s="131" t="s">
        <v>855</v>
      </c>
    </row>
    <row r="40" spans="2:26" ht="12" customHeight="1" x14ac:dyDescent="0.3">
      <c r="B40" s="131" t="s">
        <v>1634</v>
      </c>
      <c r="C40" s="131">
        <v>21764590</v>
      </c>
      <c r="D40" s="133">
        <f t="shared" si="0"/>
        <v>23178477.103301387</v>
      </c>
      <c r="E40" s="131">
        <v>21764590</v>
      </c>
      <c r="F40" s="133">
        <f t="shared" si="1"/>
        <v>23178477.103301387</v>
      </c>
      <c r="G40" s="130">
        <v>0</v>
      </c>
      <c r="H40" s="133">
        <f t="shared" si="2"/>
        <v>0</v>
      </c>
      <c r="I40" s="130">
        <v>0</v>
      </c>
      <c r="J40" s="133">
        <f t="shared" si="3"/>
        <v>0</v>
      </c>
      <c r="K40" s="133" t="s">
        <v>553</v>
      </c>
      <c r="L40" s="133" t="s">
        <v>553</v>
      </c>
      <c r="M40" s="133" t="s">
        <v>553</v>
      </c>
      <c r="N40" s="133" t="s">
        <v>553</v>
      </c>
      <c r="O40" s="131" t="s">
        <v>195</v>
      </c>
      <c r="P40" s="256" t="s">
        <v>1684</v>
      </c>
      <c r="Q40" s="134" t="s">
        <v>871</v>
      </c>
      <c r="R40" s="134" t="s">
        <v>845</v>
      </c>
      <c r="S40" s="131" t="s">
        <v>78</v>
      </c>
      <c r="T40" s="131" t="s">
        <v>503</v>
      </c>
      <c r="U40" s="131" t="s">
        <v>553</v>
      </c>
      <c r="V40" s="131" t="s">
        <v>513</v>
      </c>
      <c r="W40" s="131" t="s">
        <v>553</v>
      </c>
      <c r="X40" s="131" t="s">
        <v>553</v>
      </c>
      <c r="Y40" s="131" t="s">
        <v>553</v>
      </c>
      <c r="Z40" s="131" t="s">
        <v>855</v>
      </c>
    </row>
    <row r="41" spans="2:26" ht="12" customHeight="1" x14ac:dyDescent="0.3">
      <c r="B41" s="131" t="s">
        <v>723</v>
      </c>
      <c r="C41" s="131">
        <v>5000000</v>
      </c>
      <c r="D41" s="133">
        <f t="shared" si="0"/>
        <v>5324813.6315228967</v>
      </c>
      <c r="E41" s="131">
        <v>5000000</v>
      </c>
      <c r="F41" s="133">
        <f t="shared" si="1"/>
        <v>5324813.6315228967</v>
      </c>
      <c r="G41" s="130">
        <v>0</v>
      </c>
      <c r="H41" s="133">
        <f t="shared" si="2"/>
        <v>0</v>
      </c>
      <c r="I41" s="130">
        <v>0</v>
      </c>
      <c r="J41" s="133">
        <f t="shared" si="3"/>
        <v>0</v>
      </c>
      <c r="K41" s="133" t="s">
        <v>553</v>
      </c>
      <c r="L41" s="133" t="s">
        <v>553</v>
      </c>
      <c r="M41" s="133" t="s">
        <v>553</v>
      </c>
      <c r="N41" s="133" t="s">
        <v>553</v>
      </c>
      <c r="O41" s="131" t="s">
        <v>195</v>
      </c>
      <c r="P41" s="256" t="s">
        <v>1685</v>
      </c>
      <c r="Q41" s="134" t="s">
        <v>871</v>
      </c>
      <c r="R41" s="134" t="s">
        <v>845</v>
      </c>
      <c r="S41" s="131" t="s">
        <v>78</v>
      </c>
      <c r="T41" s="131" t="s">
        <v>503</v>
      </c>
      <c r="U41" s="131" t="s">
        <v>553</v>
      </c>
      <c r="V41" s="131" t="s">
        <v>526</v>
      </c>
      <c r="W41" s="131" t="s">
        <v>553</v>
      </c>
      <c r="X41" s="131" t="s">
        <v>553</v>
      </c>
      <c r="Y41" s="131" t="s">
        <v>553</v>
      </c>
      <c r="Z41" s="131" t="s">
        <v>855</v>
      </c>
    </row>
    <row r="42" spans="2:26" ht="12" customHeight="1" x14ac:dyDescent="0.3">
      <c r="B42" s="131" t="s">
        <v>1638</v>
      </c>
      <c r="C42" s="131">
        <v>10000000</v>
      </c>
      <c r="D42" s="133">
        <f t="shared" si="0"/>
        <v>10649627.263045793</v>
      </c>
      <c r="E42" s="131">
        <v>10000000</v>
      </c>
      <c r="F42" s="133">
        <f t="shared" si="1"/>
        <v>10649627.263045793</v>
      </c>
      <c r="G42" s="130">
        <v>0</v>
      </c>
      <c r="H42" s="133">
        <f t="shared" si="2"/>
        <v>0</v>
      </c>
      <c r="I42" s="130">
        <v>0</v>
      </c>
      <c r="J42" s="133">
        <f t="shared" si="3"/>
        <v>0</v>
      </c>
      <c r="K42" s="133" t="s">
        <v>553</v>
      </c>
      <c r="L42" s="133" t="s">
        <v>553</v>
      </c>
      <c r="M42" s="133" t="s">
        <v>553</v>
      </c>
      <c r="N42" s="133" t="s">
        <v>553</v>
      </c>
      <c r="O42" s="131" t="s">
        <v>195</v>
      </c>
      <c r="P42" s="256" t="s">
        <v>819</v>
      </c>
      <c r="Q42" s="134" t="s">
        <v>871</v>
      </c>
      <c r="R42" s="134" t="s">
        <v>845</v>
      </c>
      <c r="S42" s="131" t="s">
        <v>78</v>
      </c>
      <c r="T42" s="131" t="s">
        <v>503</v>
      </c>
      <c r="U42" s="131" t="s">
        <v>553</v>
      </c>
      <c r="V42" s="131" t="s">
        <v>526</v>
      </c>
      <c r="W42" s="131" t="s">
        <v>553</v>
      </c>
      <c r="X42" s="131" t="s">
        <v>553</v>
      </c>
      <c r="Y42" s="131" t="s">
        <v>553</v>
      </c>
      <c r="Z42" s="131" t="s">
        <v>855</v>
      </c>
    </row>
    <row r="43" spans="2:26" ht="12" customHeight="1" x14ac:dyDescent="0.3">
      <c r="B43" s="131" t="s">
        <v>1639</v>
      </c>
      <c r="C43" s="131">
        <v>5800000</v>
      </c>
      <c r="D43" s="133">
        <f t="shared" si="0"/>
        <v>6176783.8125665607</v>
      </c>
      <c r="E43" s="131">
        <v>5800000</v>
      </c>
      <c r="F43" s="133">
        <f t="shared" si="1"/>
        <v>6176783.8125665607</v>
      </c>
      <c r="G43" s="130">
        <v>0</v>
      </c>
      <c r="H43" s="133">
        <f t="shared" si="2"/>
        <v>0</v>
      </c>
      <c r="I43" s="130">
        <v>0</v>
      </c>
      <c r="J43" s="133">
        <f t="shared" si="3"/>
        <v>0</v>
      </c>
      <c r="K43" s="133" t="s">
        <v>553</v>
      </c>
      <c r="L43" s="133" t="s">
        <v>553</v>
      </c>
      <c r="M43" s="133" t="s">
        <v>553</v>
      </c>
      <c r="N43" s="133" t="s">
        <v>553</v>
      </c>
      <c r="O43" s="131" t="s">
        <v>195</v>
      </c>
      <c r="P43" s="256" t="s">
        <v>818</v>
      </c>
      <c r="Q43" s="134" t="s">
        <v>871</v>
      </c>
      <c r="R43" s="134" t="s">
        <v>845</v>
      </c>
      <c r="S43" s="131" t="s">
        <v>78</v>
      </c>
      <c r="T43" s="131" t="s">
        <v>503</v>
      </c>
      <c r="U43" s="131" t="s">
        <v>553</v>
      </c>
      <c r="V43" s="131" t="s">
        <v>526</v>
      </c>
      <c r="W43" s="131" t="s">
        <v>553</v>
      </c>
      <c r="X43" s="131" t="s">
        <v>553</v>
      </c>
      <c r="Y43" s="131" t="s">
        <v>553</v>
      </c>
      <c r="Z43" s="131" t="s">
        <v>855</v>
      </c>
    </row>
    <row r="44" spans="2:26" ht="12" customHeight="1" x14ac:dyDescent="0.3">
      <c r="B44" s="131" t="s">
        <v>1640</v>
      </c>
      <c r="C44" s="131">
        <v>7000000</v>
      </c>
      <c r="D44" s="133">
        <f t="shared" si="0"/>
        <v>7454739.0841320558</v>
      </c>
      <c r="E44" s="131">
        <v>7000000</v>
      </c>
      <c r="F44" s="133">
        <f t="shared" si="1"/>
        <v>7454739.0841320558</v>
      </c>
      <c r="G44" s="130">
        <v>0</v>
      </c>
      <c r="H44" s="133">
        <f t="shared" si="2"/>
        <v>0</v>
      </c>
      <c r="I44" s="130">
        <v>0</v>
      </c>
      <c r="J44" s="133">
        <f t="shared" si="3"/>
        <v>0</v>
      </c>
      <c r="K44" s="133" t="s">
        <v>553</v>
      </c>
      <c r="L44" s="133" t="s">
        <v>553</v>
      </c>
      <c r="M44" s="133" t="s">
        <v>553</v>
      </c>
      <c r="N44" s="133" t="s">
        <v>553</v>
      </c>
      <c r="O44" s="131" t="s">
        <v>195</v>
      </c>
      <c r="P44" s="256" t="s">
        <v>1686</v>
      </c>
      <c r="Q44" s="134" t="s">
        <v>871</v>
      </c>
      <c r="R44" s="134" t="s">
        <v>845</v>
      </c>
      <c r="S44" s="131" t="s">
        <v>78</v>
      </c>
      <c r="T44" s="131" t="s">
        <v>503</v>
      </c>
      <c r="U44" s="131" t="s">
        <v>553</v>
      </c>
      <c r="V44" s="131" t="s">
        <v>526</v>
      </c>
      <c r="W44" s="131" t="s">
        <v>553</v>
      </c>
      <c r="X44" s="131" t="s">
        <v>553</v>
      </c>
      <c r="Y44" s="131" t="s">
        <v>553</v>
      </c>
      <c r="Z44" s="131" t="s">
        <v>855</v>
      </c>
    </row>
    <row r="45" spans="2:26" ht="12" customHeight="1" x14ac:dyDescent="0.3">
      <c r="B45" s="131" t="s">
        <v>1641</v>
      </c>
      <c r="C45" s="131">
        <v>1750000</v>
      </c>
      <c r="D45" s="133">
        <f t="shared" si="0"/>
        <v>1863684.7710330139</v>
      </c>
      <c r="E45" s="131">
        <v>1750000</v>
      </c>
      <c r="F45" s="133">
        <f t="shared" si="1"/>
        <v>1863684.7710330139</v>
      </c>
      <c r="G45" s="130">
        <v>0</v>
      </c>
      <c r="H45" s="133">
        <f t="shared" si="2"/>
        <v>0</v>
      </c>
      <c r="I45" s="130">
        <v>0</v>
      </c>
      <c r="J45" s="133">
        <f t="shared" si="3"/>
        <v>0</v>
      </c>
      <c r="K45" s="133" t="s">
        <v>553</v>
      </c>
      <c r="L45" s="133" t="s">
        <v>553</v>
      </c>
      <c r="M45" s="133" t="s">
        <v>553</v>
      </c>
      <c r="N45" s="133" t="s">
        <v>553</v>
      </c>
      <c r="O45" s="131" t="s">
        <v>195</v>
      </c>
      <c r="P45" s="256" t="s">
        <v>1687</v>
      </c>
      <c r="Q45" s="134" t="s">
        <v>871</v>
      </c>
      <c r="R45" s="134" t="s">
        <v>845</v>
      </c>
      <c r="S45" s="131" t="s">
        <v>78</v>
      </c>
      <c r="T45" s="131" t="s">
        <v>503</v>
      </c>
      <c r="U45" s="131" t="s">
        <v>553</v>
      </c>
      <c r="V45" s="131" t="s">
        <v>513</v>
      </c>
      <c r="W45" s="131" t="s">
        <v>553</v>
      </c>
      <c r="X45" s="131" t="s">
        <v>553</v>
      </c>
      <c r="Y45" s="131" t="s">
        <v>553</v>
      </c>
      <c r="Z45" s="131" t="s">
        <v>855</v>
      </c>
    </row>
    <row r="46" spans="2:26" ht="12" customHeight="1" x14ac:dyDescent="0.3">
      <c r="B46" s="131" t="s">
        <v>1642</v>
      </c>
      <c r="C46" s="131">
        <v>9000000</v>
      </c>
      <c r="D46" s="133">
        <f t="shared" si="0"/>
        <v>9584664.5367412139</v>
      </c>
      <c r="E46" s="131">
        <v>9000000</v>
      </c>
      <c r="F46" s="133">
        <f t="shared" si="1"/>
        <v>9584664.5367412139</v>
      </c>
      <c r="G46" s="130">
        <v>0</v>
      </c>
      <c r="H46" s="133">
        <f t="shared" si="2"/>
        <v>0</v>
      </c>
      <c r="I46" s="130">
        <v>0</v>
      </c>
      <c r="J46" s="133">
        <f t="shared" si="3"/>
        <v>0</v>
      </c>
      <c r="K46" s="133" t="s">
        <v>553</v>
      </c>
      <c r="L46" s="133" t="s">
        <v>553</v>
      </c>
      <c r="M46" s="133" t="s">
        <v>553</v>
      </c>
      <c r="N46" s="133" t="s">
        <v>553</v>
      </c>
      <c r="O46" s="131" t="s">
        <v>195</v>
      </c>
      <c r="P46" s="256" t="s">
        <v>1688</v>
      </c>
      <c r="Q46" s="134" t="s">
        <v>871</v>
      </c>
      <c r="R46" s="134" t="s">
        <v>845</v>
      </c>
      <c r="S46" s="131" t="s">
        <v>78</v>
      </c>
      <c r="T46" s="131" t="s">
        <v>503</v>
      </c>
      <c r="U46" s="131" t="s">
        <v>553</v>
      </c>
      <c r="V46" s="131" t="s">
        <v>1713</v>
      </c>
      <c r="W46" s="131" t="s">
        <v>553</v>
      </c>
      <c r="X46" s="131" t="s">
        <v>553</v>
      </c>
      <c r="Y46" s="131" t="s">
        <v>553</v>
      </c>
      <c r="Z46" s="131" t="s">
        <v>855</v>
      </c>
    </row>
    <row r="47" spans="2:26" ht="12" customHeight="1" x14ac:dyDescent="0.3">
      <c r="B47" s="131" t="s">
        <v>1643</v>
      </c>
      <c r="C47" s="131">
        <v>4000000</v>
      </c>
      <c r="D47" s="133">
        <f t="shared" si="0"/>
        <v>4259850.9052183172</v>
      </c>
      <c r="E47" s="131">
        <v>4000000</v>
      </c>
      <c r="F47" s="133">
        <f t="shared" si="1"/>
        <v>4259850.9052183172</v>
      </c>
      <c r="G47" s="130">
        <v>0</v>
      </c>
      <c r="H47" s="133">
        <f t="shared" si="2"/>
        <v>0</v>
      </c>
      <c r="I47" s="130">
        <v>0</v>
      </c>
      <c r="J47" s="133">
        <f t="shared" si="3"/>
        <v>0</v>
      </c>
      <c r="K47" s="133" t="s">
        <v>553</v>
      </c>
      <c r="L47" s="133" t="s">
        <v>553</v>
      </c>
      <c r="M47" s="133" t="s">
        <v>553</v>
      </c>
      <c r="N47" s="133" t="s">
        <v>553</v>
      </c>
      <c r="O47" s="131" t="s">
        <v>195</v>
      </c>
      <c r="P47" s="256" t="s">
        <v>1689</v>
      </c>
      <c r="Q47" s="134" t="s">
        <v>871</v>
      </c>
      <c r="R47" s="134" t="s">
        <v>845</v>
      </c>
      <c r="S47" s="131" t="s">
        <v>78</v>
      </c>
      <c r="T47" s="131" t="s">
        <v>503</v>
      </c>
      <c r="U47" s="131" t="s">
        <v>553</v>
      </c>
      <c r="V47" s="131" t="s">
        <v>1713</v>
      </c>
      <c r="W47" s="131" t="s">
        <v>553</v>
      </c>
      <c r="X47" s="131" t="s">
        <v>553</v>
      </c>
      <c r="Y47" s="131" t="s">
        <v>553</v>
      </c>
      <c r="Z47" s="131" t="s">
        <v>855</v>
      </c>
    </row>
    <row r="48" spans="2:26" ht="12" customHeight="1" x14ac:dyDescent="0.3">
      <c r="B48" s="131" t="s">
        <v>720</v>
      </c>
      <c r="C48" s="131">
        <v>9499999</v>
      </c>
      <c r="D48" s="133">
        <f t="shared" si="0"/>
        <v>10117144.834930778</v>
      </c>
      <c r="E48" s="131">
        <v>9499999</v>
      </c>
      <c r="F48" s="133">
        <f t="shared" si="1"/>
        <v>10117144.834930778</v>
      </c>
      <c r="G48" s="130">
        <v>0</v>
      </c>
      <c r="H48" s="133">
        <f t="shared" si="2"/>
        <v>0</v>
      </c>
      <c r="I48" s="130">
        <v>0</v>
      </c>
      <c r="J48" s="133">
        <f t="shared" si="3"/>
        <v>0</v>
      </c>
      <c r="K48" s="133" t="s">
        <v>553</v>
      </c>
      <c r="L48" s="133" t="s">
        <v>553</v>
      </c>
      <c r="M48" s="133" t="s">
        <v>553</v>
      </c>
      <c r="N48" s="133" t="s">
        <v>553</v>
      </c>
      <c r="O48" s="131" t="s">
        <v>195</v>
      </c>
      <c r="P48" s="256" t="s">
        <v>1690</v>
      </c>
      <c r="Q48" s="134" t="s">
        <v>871</v>
      </c>
      <c r="R48" s="134" t="s">
        <v>845</v>
      </c>
      <c r="S48" s="131" t="s">
        <v>78</v>
      </c>
      <c r="T48" s="131" t="s">
        <v>503</v>
      </c>
      <c r="U48" s="131" t="s">
        <v>553</v>
      </c>
      <c r="V48" s="131" t="s">
        <v>513</v>
      </c>
      <c r="W48" s="131" t="s">
        <v>553</v>
      </c>
      <c r="X48" s="131" t="s">
        <v>553</v>
      </c>
      <c r="Y48" s="131" t="s">
        <v>553</v>
      </c>
      <c r="Z48" s="131" t="s">
        <v>855</v>
      </c>
    </row>
    <row r="49" spans="2:26" ht="12" customHeight="1" x14ac:dyDescent="0.3">
      <c r="B49" s="131" t="s">
        <v>1644</v>
      </c>
      <c r="C49" s="131">
        <v>4000000</v>
      </c>
      <c r="D49" s="133">
        <f t="shared" si="0"/>
        <v>4259850.9052183172</v>
      </c>
      <c r="E49" s="131">
        <v>4000000</v>
      </c>
      <c r="F49" s="133">
        <f t="shared" si="1"/>
        <v>4259850.9052183172</v>
      </c>
      <c r="G49" s="130">
        <v>0</v>
      </c>
      <c r="H49" s="133">
        <f t="shared" si="2"/>
        <v>0</v>
      </c>
      <c r="I49" s="130">
        <v>0</v>
      </c>
      <c r="J49" s="133">
        <f t="shared" si="3"/>
        <v>0</v>
      </c>
      <c r="K49" s="133" t="s">
        <v>553</v>
      </c>
      <c r="L49" s="133" t="s">
        <v>553</v>
      </c>
      <c r="M49" s="133" t="s">
        <v>553</v>
      </c>
      <c r="N49" s="133" t="s">
        <v>553</v>
      </c>
      <c r="O49" s="131" t="s">
        <v>195</v>
      </c>
      <c r="P49" s="256" t="s">
        <v>1691</v>
      </c>
      <c r="Q49" s="134" t="s">
        <v>871</v>
      </c>
      <c r="R49" s="134" t="s">
        <v>845</v>
      </c>
      <c r="S49" s="131" t="s">
        <v>78</v>
      </c>
      <c r="T49" s="131" t="s">
        <v>503</v>
      </c>
      <c r="U49" s="131" t="s">
        <v>553</v>
      </c>
      <c r="V49" s="131" t="s">
        <v>1715</v>
      </c>
      <c r="W49" s="131" t="s">
        <v>553</v>
      </c>
      <c r="X49" s="131" t="s">
        <v>553</v>
      </c>
      <c r="Y49" s="131" t="s">
        <v>553</v>
      </c>
      <c r="Z49" s="131" t="s">
        <v>855</v>
      </c>
    </row>
    <row r="50" spans="2:26" ht="12" customHeight="1" x14ac:dyDescent="0.3">
      <c r="B50" s="131" t="s">
        <v>1645</v>
      </c>
      <c r="C50" s="131">
        <v>2500000</v>
      </c>
      <c r="D50" s="133">
        <f t="shared" si="0"/>
        <v>2662406.8157614483</v>
      </c>
      <c r="E50" s="131">
        <v>2500000</v>
      </c>
      <c r="F50" s="133">
        <f t="shared" si="1"/>
        <v>2662406.8157614483</v>
      </c>
      <c r="G50" s="130">
        <v>0</v>
      </c>
      <c r="H50" s="133">
        <f t="shared" si="2"/>
        <v>0</v>
      </c>
      <c r="I50" s="130">
        <v>0</v>
      </c>
      <c r="J50" s="133">
        <f t="shared" si="3"/>
        <v>0</v>
      </c>
      <c r="K50" s="133" t="s">
        <v>553</v>
      </c>
      <c r="L50" s="133" t="s">
        <v>553</v>
      </c>
      <c r="M50" s="133" t="s">
        <v>553</v>
      </c>
      <c r="N50" s="133" t="s">
        <v>553</v>
      </c>
      <c r="O50" s="131" t="s">
        <v>195</v>
      </c>
      <c r="P50" s="256" t="s">
        <v>1692</v>
      </c>
      <c r="Q50" s="134" t="s">
        <v>871</v>
      </c>
      <c r="R50" s="134" t="s">
        <v>845</v>
      </c>
      <c r="S50" s="131" t="s">
        <v>78</v>
      </c>
      <c r="T50" s="131" t="s">
        <v>503</v>
      </c>
      <c r="U50" s="131" t="s">
        <v>553</v>
      </c>
      <c r="V50" s="131" t="s">
        <v>526</v>
      </c>
      <c r="W50" s="131" t="s">
        <v>553</v>
      </c>
      <c r="X50" s="131" t="s">
        <v>553</v>
      </c>
      <c r="Y50" s="131" t="s">
        <v>553</v>
      </c>
      <c r="Z50" s="131" t="s">
        <v>855</v>
      </c>
    </row>
    <row r="51" spans="2:26" ht="12" customHeight="1" x14ac:dyDescent="0.3">
      <c r="B51" s="131" t="s">
        <v>1636</v>
      </c>
      <c r="C51" s="131">
        <v>3000000</v>
      </c>
      <c r="D51" s="133">
        <f t="shared" si="0"/>
        <v>3194888.1789137381</v>
      </c>
      <c r="E51" s="131">
        <v>3000000</v>
      </c>
      <c r="F51" s="133">
        <f t="shared" si="1"/>
        <v>3194888.1789137381</v>
      </c>
      <c r="G51" s="130">
        <v>0</v>
      </c>
      <c r="H51" s="133">
        <f t="shared" si="2"/>
        <v>0</v>
      </c>
      <c r="I51" s="130">
        <v>0</v>
      </c>
      <c r="J51" s="133">
        <f t="shared" si="3"/>
        <v>0</v>
      </c>
      <c r="K51" s="133" t="s">
        <v>553</v>
      </c>
      <c r="L51" s="133" t="s">
        <v>553</v>
      </c>
      <c r="M51" s="133" t="s">
        <v>553</v>
      </c>
      <c r="N51" s="133" t="s">
        <v>553</v>
      </c>
      <c r="O51" s="131" t="s">
        <v>195</v>
      </c>
      <c r="P51" s="256" t="s">
        <v>1693</v>
      </c>
      <c r="Q51" s="134" t="s">
        <v>871</v>
      </c>
      <c r="R51" s="134" t="s">
        <v>845</v>
      </c>
      <c r="S51" s="131" t="s">
        <v>78</v>
      </c>
      <c r="T51" s="131" t="s">
        <v>503</v>
      </c>
      <c r="U51" s="131" t="s">
        <v>553</v>
      </c>
      <c r="V51" s="131" t="s">
        <v>1716</v>
      </c>
      <c r="W51" s="131" t="s">
        <v>553</v>
      </c>
      <c r="X51" s="131" t="s">
        <v>553</v>
      </c>
      <c r="Y51" s="131" t="s">
        <v>553</v>
      </c>
      <c r="Z51" s="131" t="s">
        <v>855</v>
      </c>
    </row>
    <row r="52" spans="2:26" ht="12" customHeight="1" x14ac:dyDescent="0.3">
      <c r="B52" s="131" t="s">
        <v>1348</v>
      </c>
      <c r="C52" s="131">
        <v>1000000</v>
      </c>
      <c r="D52" s="133">
        <f t="shared" si="0"/>
        <v>1064962.7263045793</v>
      </c>
      <c r="E52" s="131">
        <v>1000000</v>
      </c>
      <c r="F52" s="133">
        <f t="shared" si="1"/>
        <v>1064962.7263045793</v>
      </c>
      <c r="G52" s="130">
        <v>0</v>
      </c>
      <c r="H52" s="133">
        <f t="shared" si="2"/>
        <v>0</v>
      </c>
      <c r="I52" s="130">
        <v>0</v>
      </c>
      <c r="J52" s="133">
        <f t="shared" si="3"/>
        <v>0</v>
      </c>
      <c r="K52" s="133" t="s">
        <v>553</v>
      </c>
      <c r="L52" s="133" t="s">
        <v>553</v>
      </c>
      <c r="M52" s="133" t="s">
        <v>553</v>
      </c>
      <c r="N52" s="133" t="s">
        <v>553</v>
      </c>
      <c r="O52" s="131" t="s">
        <v>195</v>
      </c>
      <c r="P52" s="256" t="s">
        <v>1694</v>
      </c>
      <c r="Q52" s="134" t="s">
        <v>871</v>
      </c>
      <c r="R52" s="134" t="s">
        <v>845</v>
      </c>
      <c r="S52" s="131" t="s">
        <v>78</v>
      </c>
      <c r="T52" s="131" t="s">
        <v>503</v>
      </c>
      <c r="U52" s="131" t="s">
        <v>553</v>
      </c>
      <c r="V52" s="131" t="s">
        <v>1717</v>
      </c>
      <c r="W52" s="131" t="s">
        <v>553</v>
      </c>
      <c r="X52" s="131" t="s">
        <v>553</v>
      </c>
      <c r="Y52" s="131" t="s">
        <v>553</v>
      </c>
      <c r="Z52" s="131" t="s">
        <v>855</v>
      </c>
    </row>
    <row r="53" spans="2:26" ht="12" customHeight="1" x14ac:dyDescent="0.3">
      <c r="B53" s="131" t="s">
        <v>1644</v>
      </c>
      <c r="C53" s="131">
        <v>2730068</v>
      </c>
      <c r="D53" s="133">
        <f t="shared" si="0"/>
        <v>2907420.6602768903</v>
      </c>
      <c r="E53" s="131">
        <v>2730068</v>
      </c>
      <c r="F53" s="133">
        <f t="shared" si="1"/>
        <v>2907420.6602768903</v>
      </c>
      <c r="G53" s="130">
        <v>0</v>
      </c>
      <c r="H53" s="133">
        <f t="shared" si="2"/>
        <v>0</v>
      </c>
      <c r="I53" s="130">
        <v>0</v>
      </c>
      <c r="J53" s="133">
        <f t="shared" si="3"/>
        <v>0</v>
      </c>
      <c r="K53" s="133" t="s">
        <v>553</v>
      </c>
      <c r="L53" s="133" t="s">
        <v>553</v>
      </c>
      <c r="M53" s="133" t="s">
        <v>553</v>
      </c>
      <c r="N53" s="133" t="s">
        <v>553</v>
      </c>
      <c r="O53" s="131" t="s">
        <v>195</v>
      </c>
      <c r="P53" s="256" t="s">
        <v>1695</v>
      </c>
      <c r="Q53" s="134" t="s">
        <v>871</v>
      </c>
      <c r="R53" s="134" t="s">
        <v>845</v>
      </c>
      <c r="S53" s="131" t="s">
        <v>78</v>
      </c>
      <c r="T53" s="131" t="s">
        <v>503</v>
      </c>
      <c r="U53" s="131" t="s">
        <v>553</v>
      </c>
      <c r="V53" s="131" t="s">
        <v>1715</v>
      </c>
      <c r="W53" s="131" t="s">
        <v>553</v>
      </c>
      <c r="X53" s="131" t="s">
        <v>553</v>
      </c>
      <c r="Y53" s="131" t="s">
        <v>553</v>
      </c>
      <c r="Z53" s="131" t="s">
        <v>855</v>
      </c>
    </row>
    <row r="54" spans="2:26" ht="12" customHeight="1" x14ac:dyDescent="0.3">
      <c r="B54" s="131" t="s">
        <v>1646</v>
      </c>
      <c r="C54" s="131">
        <v>15000001</v>
      </c>
      <c r="D54" s="133">
        <f t="shared" si="0"/>
        <v>15974441.959531417</v>
      </c>
      <c r="E54" s="131">
        <v>15000001</v>
      </c>
      <c r="F54" s="133">
        <f t="shared" si="1"/>
        <v>15974441.959531417</v>
      </c>
      <c r="G54" s="130">
        <v>0</v>
      </c>
      <c r="H54" s="133">
        <f t="shared" si="2"/>
        <v>0</v>
      </c>
      <c r="I54" s="130">
        <v>0</v>
      </c>
      <c r="J54" s="133">
        <f t="shared" si="3"/>
        <v>0</v>
      </c>
      <c r="K54" s="133" t="s">
        <v>553</v>
      </c>
      <c r="L54" s="133" t="s">
        <v>553</v>
      </c>
      <c r="M54" s="133" t="s">
        <v>553</v>
      </c>
      <c r="N54" s="133" t="s">
        <v>553</v>
      </c>
      <c r="O54" s="131" t="s">
        <v>195</v>
      </c>
      <c r="P54" s="256" t="s">
        <v>1696</v>
      </c>
      <c r="Q54" s="134" t="s">
        <v>871</v>
      </c>
      <c r="R54" s="134" t="s">
        <v>845</v>
      </c>
      <c r="S54" s="131" t="s">
        <v>78</v>
      </c>
      <c r="T54" s="131" t="s">
        <v>503</v>
      </c>
      <c r="U54" s="131" t="s">
        <v>553</v>
      </c>
      <c r="V54" s="131" t="s">
        <v>513</v>
      </c>
      <c r="W54" s="131" t="s">
        <v>553</v>
      </c>
      <c r="X54" s="131" t="s">
        <v>553</v>
      </c>
      <c r="Y54" s="131" t="s">
        <v>553</v>
      </c>
      <c r="Z54" s="131" t="s">
        <v>855</v>
      </c>
    </row>
    <row r="55" spans="2:26" ht="12" customHeight="1" x14ac:dyDescent="0.3">
      <c r="B55" s="131" t="s">
        <v>1349</v>
      </c>
      <c r="C55" s="131">
        <v>6500000</v>
      </c>
      <c r="D55" s="133">
        <f t="shared" si="0"/>
        <v>6922257.720979766</v>
      </c>
      <c r="E55" s="131">
        <v>6500000</v>
      </c>
      <c r="F55" s="133">
        <f t="shared" si="1"/>
        <v>6922257.720979766</v>
      </c>
      <c r="G55" s="130">
        <v>0</v>
      </c>
      <c r="H55" s="133">
        <f t="shared" si="2"/>
        <v>0</v>
      </c>
      <c r="I55" s="130">
        <v>0</v>
      </c>
      <c r="J55" s="133">
        <f t="shared" si="3"/>
        <v>0</v>
      </c>
      <c r="K55" s="133" t="s">
        <v>553</v>
      </c>
      <c r="L55" s="133" t="s">
        <v>553</v>
      </c>
      <c r="M55" s="133" t="s">
        <v>553</v>
      </c>
      <c r="N55" s="133" t="s">
        <v>553</v>
      </c>
      <c r="O55" s="131" t="s">
        <v>195</v>
      </c>
      <c r="P55" s="256" t="s">
        <v>1697</v>
      </c>
      <c r="Q55" s="134" t="s">
        <v>871</v>
      </c>
      <c r="R55" s="134" t="s">
        <v>845</v>
      </c>
      <c r="S55" s="131" t="s">
        <v>78</v>
      </c>
      <c r="T55" s="131" t="s">
        <v>503</v>
      </c>
      <c r="U55" s="131" t="s">
        <v>553</v>
      </c>
      <c r="V55" s="131" t="s">
        <v>1718</v>
      </c>
      <c r="W55" s="131" t="s">
        <v>553</v>
      </c>
      <c r="X55" s="131" t="s">
        <v>553</v>
      </c>
      <c r="Y55" s="131" t="s">
        <v>553</v>
      </c>
      <c r="Z55" s="131" t="s">
        <v>855</v>
      </c>
    </row>
    <row r="56" spans="2:26" ht="12" customHeight="1" x14ac:dyDescent="0.3">
      <c r="B56" s="131" t="s">
        <v>718</v>
      </c>
      <c r="C56" s="131">
        <v>4000000</v>
      </c>
      <c r="D56" s="133">
        <f t="shared" si="0"/>
        <v>4259850.9052183172</v>
      </c>
      <c r="E56" s="131">
        <v>4000000</v>
      </c>
      <c r="F56" s="133">
        <f t="shared" si="1"/>
        <v>4259850.9052183172</v>
      </c>
      <c r="G56" s="130">
        <v>0</v>
      </c>
      <c r="H56" s="133">
        <f t="shared" si="2"/>
        <v>0</v>
      </c>
      <c r="I56" s="130">
        <v>0</v>
      </c>
      <c r="J56" s="133">
        <f t="shared" si="3"/>
        <v>0</v>
      </c>
      <c r="K56" s="133" t="s">
        <v>553</v>
      </c>
      <c r="L56" s="133" t="s">
        <v>553</v>
      </c>
      <c r="M56" s="133" t="s">
        <v>553</v>
      </c>
      <c r="N56" s="133" t="s">
        <v>553</v>
      </c>
      <c r="O56" s="131" t="s">
        <v>195</v>
      </c>
      <c r="P56" s="256" t="s">
        <v>1698</v>
      </c>
      <c r="Q56" s="134" t="s">
        <v>871</v>
      </c>
      <c r="R56" s="134" t="s">
        <v>845</v>
      </c>
      <c r="S56" s="131" t="s">
        <v>78</v>
      </c>
      <c r="T56" s="131" t="s">
        <v>503</v>
      </c>
      <c r="U56" s="131" t="s">
        <v>553</v>
      </c>
      <c r="V56" s="131" t="s">
        <v>1712</v>
      </c>
      <c r="W56" s="131" t="s">
        <v>553</v>
      </c>
      <c r="X56" s="131" t="s">
        <v>553</v>
      </c>
      <c r="Y56" s="131" t="s">
        <v>553</v>
      </c>
      <c r="Z56" s="131" t="s">
        <v>855</v>
      </c>
    </row>
    <row r="57" spans="2:26" ht="12" customHeight="1" x14ac:dyDescent="0.3">
      <c r="B57" s="131" t="s">
        <v>1634</v>
      </c>
      <c r="C57" s="131">
        <v>16450000</v>
      </c>
      <c r="D57" s="133">
        <f t="shared" si="0"/>
        <v>17518636.84771033</v>
      </c>
      <c r="E57" s="131">
        <v>16450000</v>
      </c>
      <c r="F57" s="133">
        <f t="shared" si="1"/>
        <v>17518636.84771033</v>
      </c>
      <c r="G57" s="130">
        <v>0</v>
      </c>
      <c r="H57" s="133">
        <f t="shared" si="2"/>
        <v>0</v>
      </c>
      <c r="I57" s="130">
        <v>0</v>
      </c>
      <c r="J57" s="133">
        <f t="shared" si="3"/>
        <v>0</v>
      </c>
      <c r="K57" s="133" t="s">
        <v>553</v>
      </c>
      <c r="L57" s="133" t="s">
        <v>553</v>
      </c>
      <c r="M57" s="133" t="s">
        <v>553</v>
      </c>
      <c r="N57" s="133" t="s">
        <v>553</v>
      </c>
      <c r="O57" s="131" t="s">
        <v>195</v>
      </c>
      <c r="P57" s="256" t="s">
        <v>1699</v>
      </c>
      <c r="Q57" s="134" t="s">
        <v>871</v>
      </c>
      <c r="R57" s="134" t="s">
        <v>845</v>
      </c>
      <c r="S57" s="131" t="s">
        <v>78</v>
      </c>
      <c r="T57" s="131" t="s">
        <v>503</v>
      </c>
      <c r="U57" s="131" t="s">
        <v>553</v>
      </c>
      <c r="V57" s="131" t="s">
        <v>513</v>
      </c>
      <c r="W57" s="131" t="s">
        <v>553</v>
      </c>
      <c r="X57" s="131" t="s">
        <v>553</v>
      </c>
      <c r="Y57" s="131" t="s">
        <v>553</v>
      </c>
      <c r="Z57" s="131" t="s">
        <v>855</v>
      </c>
    </row>
    <row r="58" spans="2:26" ht="12" customHeight="1" x14ac:dyDescent="0.3">
      <c r="B58" s="131" t="s">
        <v>1634</v>
      </c>
      <c r="C58" s="131">
        <v>5430000</v>
      </c>
      <c r="D58" s="133">
        <f t="shared" si="0"/>
        <v>5782747.6038338663</v>
      </c>
      <c r="E58" s="131">
        <v>5430000</v>
      </c>
      <c r="F58" s="133">
        <f t="shared" si="1"/>
        <v>5782747.6038338663</v>
      </c>
      <c r="G58" s="130">
        <v>0</v>
      </c>
      <c r="H58" s="133">
        <f t="shared" si="2"/>
        <v>0</v>
      </c>
      <c r="I58" s="130">
        <v>0</v>
      </c>
      <c r="J58" s="133">
        <f t="shared" si="3"/>
        <v>0</v>
      </c>
      <c r="K58" s="133" t="s">
        <v>553</v>
      </c>
      <c r="L58" s="133" t="s">
        <v>553</v>
      </c>
      <c r="M58" s="133" t="s">
        <v>553</v>
      </c>
      <c r="N58" s="133" t="s">
        <v>553</v>
      </c>
      <c r="O58" s="131" t="s">
        <v>195</v>
      </c>
      <c r="P58" s="256" t="s">
        <v>1700</v>
      </c>
      <c r="Q58" s="134" t="s">
        <v>871</v>
      </c>
      <c r="R58" s="134" t="s">
        <v>845</v>
      </c>
      <c r="S58" s="131" t="s">
        <v>78</v>
      </c>
      <c r="T58" s="131" t="s">
        <v>503</v>
      </c>
      <c r="U58" s="131" t="s">
        <v>553</v>
      </c>
      <c r="V58" s="131" t="s">
        <v>513</v>
      </c>
      <c r="W58" s="131" t="s">
        <v>553</v>
      </c>
      <c r="X58" s="131" t="s">
        <v>553</v>
      </c>
      <c r="Y58" s="131" t="s">
        <v>553</v>
      </c>
      <c r="Z58" s="131" t="s">
        <v>855</v>
      </c>
    </row>
    <row r="59" spans="2:26" ht="12" customHeight="1" x14ac:dyDescent="0.3">
      <c r="B59" s="131" t="s">
        <v>1634</v>
      </c>
      <c r="C59" s="131">
        <v>42070001</v>
      </c>
      <c r="D59" s="133">
        <f t="shared" si="0"/>
        <v>44802982.960596383</v>
      </c>
      <c r="E59" s="131">
        <v>42070001</v>
      </c>
      <c r="F59" s="133">
        <f t="shared" si="1"/>
        <v>44802982.960596383</v>
      </c>
      <c r="G59" s="130">
        <v>0</v>
      </c>
      <c r="H59" s="133">
        <f t="shared" si="2"/>
        <v>0</v>
      </c>
      <c r="I59" s="130">
        <v>0</v>
      </c>
      <c r="J59" s="133">
        <f t="shared" si="3"/>
        <v>0</v>
      </c>
      <c r="K59" s="133" t="s">
        <v>553</v>
      </c>
      <c r="L59" s="133" t="s">
        <v>553</v>
      </c>
      <c r="M59" s="133" t="s">
        <v>553</v>
      </c>
      <c r="N59" s="133" t="s">
        <v>553</v>
      </c>
      <c r="O59" s="131" t="s">
        <v>195</v>
      </c>
      <c r="P59" s="256" t="s">
        <v>1701</v>
      </c>
      <c r="Q59" s="134" t="s">
        <v>871</v>
      </c>
      <c r="R59" s="134" t="s">
        <v>845</v>
      </c>
      <c r="S59" s="131" t="s">
        <v>78</v>
      </c>
      <c r="T59" s="131" t="s">
        <v>503</v>
      </c>
      <c r="U59" s="131" t="s">
        <v>553</v>
      </c>
      <c r="V59" s="131" t="s">
        <v>513</v>
      </c>
      <c r="W59" s="131" t="s">
        <v>553</v>
      </c>
      <c r="X59" s="131" t="s">
        <v>553</v>
      </c>
      <c r="Y59" s="131" t="s">
        <v>553</v>
      </c>
      <c r="Z59" s="131" t="s">
        <v>855</v>
      </c>
    </row>
    <row r="60" spans="2:26" ht="12" customHeight="1" x14ac:dyDescent="0.3">
      <c r="B60" s="131" t="s">
        <v>721</v>
      </c>
      <c r="C60" s="131">
        <v>36749</v>
      </c>
      <c r="D60" s="133">
        <f t="shared" si="0"/>
        <v>39136.315228966989</v>
      </c>
      <c r="E60" s="131">
        <v>36749</v>
      </c>
      <c r="F60" s="133">
        <f t="shared" si="1"/>
        <v>39136.315228966989</v>
      </c>
      <c r="G60" s="130">
        <v>0</v>
      </c>
      <c r="H60" s="133">
        <f t="shared" si="2"/>
        <v>0</v>
      </c>
      <c r="I60" s="130">
        <v>0</v>
      </c>
      <c r="J60" s="133">
        <f t="shared" si="3"/>
        <v>0</v>
      </c>
      <c r="K60" s="133" t="s">
        <v>553</v>
      </c>
      <c r="L60" s="133" t="s">
        <v>553</v>
      </c>
      <c r="M60" s="133" t="s">
        <v>553</v>
      </c>
      <c r="N60" s="133" t="s">
        <v>553</v>
      </c>
      <c r="O60" s="131" t="s">
        <v>195</v>
      </c>
      <c r="P60" s="256" t="s">
        <v>1702</v>
      </c>
      <c r="Q60" s="134" t="s">
        <v>871</v>
      </c>
      <c r="R60" s="134" t="s">
        <v>845</v>
      </c>
      <c r="S60" s="131" t="s">
        <v>78</v>
      </c>
      <c r="T60" s="131" t="s">
        <v>503</v>
      </c>
      <c r="U60" s="131" t="s">
        <v>553</v>
      </c>
      <c r="V60" s="131" t="s">
        <v>514</v>
      </c>
      <c r="W60" s="131" t="s">
        <v>553</v>
      </c>
      <c r="X60" s="131" t="s">
        <v>553</v>
      </c>
      <c r="Y60" s="131" t="s">
        <v>553</v>
      </c>
      <c r="Z60" s="131" t="s">
        <v>855</v>
      </c>
    </row>
    <row r="61" spans="2:26" ht="12" customHeight="1" x14ac:dyDescent="0.3">
      <c r="B61" s="131" t="s">
        <v>724</v>
      </c>
      <c r="C61" s="131">
        <v>0</v>
      </c>
      <c r="D61" s="133">
        <f t="shared" si="0"/>
        <v>0</v>
      </c>
      <c r="E61" s="131">
        <v>0</v>
      </c>
      <c r="F61" s="133">
        <f t="shared" si="1"/>
        <v>0</v>
      </c>
      <c r="G61" s="130">
        <v>5799</v>
      </c>
      <c r="H61" s="133">
        <f t="shared" si="2"/>
        <v>6175.7188498402556</v>
      </c>
      <c r="I61" s="130">
        <v>5799</v>
      </c>
      <c r="J61" s="133">
        <f t="shared" si="3"/>
        <v>6175.7188498402556</v>
      </c>
      <c r="K61" s="133" t="s">
        <v>553</v>
      </c>
      <c r="L61" s="133" t="s">
        <v>553</v>
      </c>
      <c r="M61" s="133" t="s">
        <v>553</v>
      </c>
      <c r="N61" s="133" t="s">
        <v>553</v>
      </c>
      <c r="O61" s="131" t="s">
        <v>195</v>
      </c>
      <c r="P61" s="256" t="s">
        <v>792</v>
      </c>
      <c r="Q61" s="134" t="s">
        <v>871</v>
      </c>
      <c r="R61" s="134" t="s">
        <v>845</v>
      </c>
      <c r="S61" s="131" t="s">
        <v>80</v>
      </c>
      <c r="T61" s="162" t="s">
        <v>503</v>
      </c>
      <c r="U61" s="163" t="s">
        <v>510</v>
      </c>
      <c r="V61" s="163" t="s">
        <v>513</v>
      </c>
      <c r="W61" s="131">
        <v>41010</v>
      </c>
      <c r="X61" s="163" t="s">
        <v>554</v>
      </c>
      <c r="Y61" s="131" t="s">
        <v>555</v>
      </c>
      <c r="Z61" s="131" t="s">
        <v>859</v>
      </c>
    </row>
    <row r="62" spans="2:26" ht="12" customHeight="1" x14ac:dyDescent="0.3">
      <c r="B62" s="131" t="s">
        <v>724</v>
      </c>
      <c r="C62" s="131">
        <v>0</v>
      </c>
      <c r="D62" s="133">
        <f t="shared" si="0"/>
        <v>0</v>
      </c>
      <c r="E62" s="131">
        <v>0</v>
      </c>
      <c r="F62" s="133">
        <f t="shared" si="1"/>
        <v>0</v>
      </c>
      <c r="G62" s="130">
        <v>1286</v>
      </c>
      <c r="H62" s="133">
        <f t="shared" si="2"/>
        <v>1369.5420660276891</v>
      </c>
      <c r="I62" s="130">
        <v>1286</v>
      </c>
      <c r="J62" s="133">
        <f t="shared" si="3"/>
        <v>1369.5420660276891</v>
      </c>
      <c r="K62" s="133" t="s">
        <v>553</v>
      </c>
      <c r="L62" s="133" t="s">
        <v>553</v>
      </c>
      <c r="M62" s="133" t="s">
        <v>553</v>
      </c>
      <c r="N62" s="133" t="s">
        <v>553</v>
      </c>
      <c r="O62" s="131" t="s">
        <v>195</v>
      </c>
      <c r="P62" s="256" t="s">
        <v>1703</v>
      </c>
      <c r="Q62" s="134" t="s">
        <v>871</v>
      </c>
      <c r="R62" s="134" t="s">
        <v>845</v>
      </c>
      <c r="S62" s="131" t="s">
        <v>80</v>
      </c>
      <c r="T62" s="131" t="s">
        <v>503</v>
      </c>
      <c r="U62" s="163" t="s">
        <v>510</v>
      </c>
      <c r="V62" s="163" t="s">
        <v>513</v>
      </c>
      <c r="W62" s="131">
        <v>41010</v>
      </c>
      <c r="X62" s="163" t="s">
        <v>554</v>
      </c>
      <c r="Y62" s="131" t="s">
        <v>555</v>
      </c>
      <c r="Z62" s="131" t="s">
        <v>859</v>
      </c>
    </row>
    <row r="63" spans="2:26" ht="12" customHeight="1" x14ac:dyDescent="0.3">
      <c r="B63" s="131" t="s">
        <v>724</v>
      </c>
      <c r="C63" s="131">
        <v>0</v>
      </c>
      <c r="D63" s="133">
        <f t="shared" si="0"/>
        <v>0</v>
      </c>
      <c r="E63" s="131">
        <v>0</v>
      </c>
      <c r="F63" s="133">
        <f t="shared" si="1"/>
        <v>0</v>
      </c>
      <c r="G63" s="130">
        <v>11777.98</v>
      </c>
      <c r="H63" s="133">
        <f t="shared" si="2"/>
        <v>12543.109691160809</v>
      </c>
      <c r="I63" s="130">
        <v>11777.98</v>
      </c>
      <c r="J63" s="133">
        <f t="shared" si="3"/>
        <v>12543.109691160809</v>
      </c>
      <c r="K63" s="133" t="s">
        <v>553</v>
      </c>
      <c r="L63" s="133" t="s">
        <v>553</v>
      </c>
      <c r="M63" s="133" t="s">
        <v>553</v>
      </c>
      <c r="N63" s="133" t="s">
        <v>553</v>
      </c>
      <c r="O63" s="131" t="s">
        <v>195</v>
      </c>
      <c r="P63" s="256" t="s">
        <v>792</v>
      </c>
      <c r="Q63" s="134" t="s">
        <v>871</v>
      </c>
      <c r="R63" s="134" t="s">
        <v>845</v>
      </c>
      <c r="S63" s="131" t="s">
        <v>80</v>
      </c>
      <c r="T63" s="162" t="s">
        <v>503</v>
      </c>
      <c r="U63" s="163" t="s">
        <v>510</v>
      </c>
      <c r="V63" s="163" t="s">
        <v>513</v>
      </c>
      <c r="W63" s="131">
        <v>41010</v>
      </c>
      <c r="X63" s="163" t="s">
        <v>554</v>
      </c>
      <c r="Y63" s="131" t="s">
        <v>555</v>
      </c>
      <c r="Z63" s="163" t="s">
        <v>855</v>
      </c>
    </row>
    <row r="64" spans="2:26" ht="12" customHeight="1" x14ac:dyDescent="0.3">
      <c r="B64" s="131" t="s">
        <v>724</v>
      </c>
      <c r="C64" s="131">
        <v>0</v>
      </c>
      <c r="D64" s="133">
        <f t="shared" si="0"/>
        <v>0</v>
      </c>
      <c r="E64" s="131">
        <v>0</v>
      </c>
      <c r="F64" s="133">
        <f t="shared" si="1"/>
        <v>0</v>
      </c>
      <c r="G64" s="130">
        <v>15835.59</v>
      </c>
      <c r="H64" s="133">
        <f t="shared" si="2"/>
        <v>16864.313099041534</v>
      </c>
      <c r="I64" s="130">
        <v>15835.59</v>
      </c>
      <c r="J64" s="133">
        <f t="shared" si="3"/>
        <v>16864.313099041534</v>
      </c>
      <c r="K64" s="133" t="s">
        <v>553</v>
      </c>
      <c r="L64" s="133" t="s">
        <v>553</v>
      </c>
      <c r="M64" s="133" t="s">
        <v>553</v>
      </c>
      <c r="N64" s="133" t="s">
        <v>553</v>
      </c>
      <c r="O64" s="131" t="s">
        <v>195</v>
      </c>
      <c r="P64" s="256" t="s">
        <v>792</v>
      </c>
      <c r="Q64" s="134" t="s">
        <v>871</v>
      </c>
      <c r="R64" s="134" t="s">
        <v>845</v>
      </c>
      <c r="S64" s="131" t="s">
        <v>78</v>
      </c>
      <c r="T64" s="131" t="s">
        <v>503</v>
      </c>
      <c r="U64" s="163" t="s">
        <v>510</v>
      </c>
      <c r="V64" s="163" t="s">
        <v>513</v>
      </c>
      <c r="W64" s="131">
        <v>41010</v>
      </c>
      <c r="X64" s="163" t="s">
        <v>554</v>
      </c>
      <c r="Y64" s="131" t="s">
        <v>555</v>
      </c>
      <c r="Z64" s="163" t="s">
        <v>855</v>
      </c>
    </row>
    <row r="65" spans="2:26" ht="12" customHeight="1" x14ac:dyDescent="0.3">
      <c r="B65" s="131" t="s">
        <v>724</v>
      </c>
      <c r="C65" s="131">
        <v>0</v>
      </c>
      <c r="D65" s="133">
        <f t="shared" si="0"/>
        <v>0</v>
      </c>
      <c r="E65" s="131">
        <v>0</v>
      </c>
      <c r="F65" s="133">
        <f t="shared" si="1"/>
        <v>0</v>
      </c>
      <c r="G65" s="130">
        <v>6123.22</v>
      </c>
      <c r="H65" s="133">
        <f t="shared" si="2"/>
        <v>6521.0010649627266</v>
      </c>
      <c r="I65" s="130">
        <v>6123.22</v>
      </c>
      <c r="J65" s="133">
        <f t="shared" si="3"/>
        <v>6521.0010649627266</v>
      </c>
      <c r="K65" s="133" t="s">
        <v>553</v>
      </c>
      <c r="L65" s="133" t="s">
        <v>553</v>
      </c>
      <c r="M65" s="133" t="s">
        <v>553</v>
      </c>
      <c r="N65" s="133" t="s">
        <v>553</v>
      </c>
      <c r="O65" s="131" t="s">
        <v>195</v>
      </c>
      <c r="P65" s="256" t="s">
        <v>1703</v>
      </c>
      <c r="Q65" s="134" t="s">
        <v>871</v>
      </c>
      <c r="R65" s="134" t="s">
        <v>845</v>
      </c>
      <c r="S65" s="131" t="s">
        <v>78</v>
      </c>
      <c r="T65" s="131" t="s">
        <v>503</v>
      </c>
      <c r="U65" s="163" t="s">
        <v>510</v>
      </c>
      <c r="V65" s="163" t="s">
        <v>513</v>
      </c>
      <c r="W65" s="131">
        <v>41010</v>
      </c>
      <c r="X65" s="163" t="s">
        <v>554</v>
      </c>
      <c r="Y65" s="131" t="s">
        <v>555</v>
      </c>
      <c r="Z65" s="163" t="s">
        <v>855</v>
      </c>
    </row>
    <row r="66" spans="2:26" ht="12" customHeight="1" x14ac:dyDescent="0.3">
      <c r="B66" s="138" t="s">
        <v>1647</v>
      </c>
      <c r="C66" s="131">
        <v>0</v>
      </c>
      <c r="D66" s="133">
        <f t="shared" si="0"/>
        <v>0</v>
      </c>
      <c r="E66" s="131">
        <v>0</v>
      </c>
      <c r="F66" s="133">
        <f t="shared" si="1"/>
        <v>0</v>
      </c>
      <c r="G66" s="164">
        <v>4800</v>
      </c>
      <c r="H66" s="133">
        <f t="shared" si="2"/>
        <v>5111.8210862619808</v>
      </c>
      <c r="I66" s="164">
        <v>4800</v>
      </c>
      <c r="J66" s="133">
        <f t="shared" si="3"/>
        <v>5111.8210862619808</v>
      </c>
      <c r="K66" s="133" t="s">
        <v>553</v>
      </c>
      <c r="L66" s="133" t="s">
        <v>553</v>
      </c>
      <c r="M66" s="133" t="s">
        <v>553</v>
      </c>
      <c r="N66" s="133" t="s">
        <v>553</v>
      </c>
      <c r="O66" s="131" t="s">
        <v>195</v>
      </c>
      <c r="P66" s="231" t="s">
        <v>1704</v>
      </c>
      <c r="Q66" s="134" t="s">
        <v>871</v>
      </c>
      <c r="R66" s="134" t="s">
        <v>845</v>
      </c>
      <c r="S66" s="138" t="s">
        <v>502</v>
      </c>
      <c r="T66" s="165" t="s">
        <v>503</v>
      </c>
      <c r="U66" s="138" t="s">
        <v>510</v>
      </c>
      <c r="V66" s="138" t="s">
        <v>514</v>
      </c>
      <c r="W66" s="138">
        <v>23010</v>
      </c>
      <c r="X66" s="138" t="s">
        <v>553</v>
      </c>
      <c r="Y66" s="138" t="s">
        <v>553</v>
      </c>
      <c r="Z66" s="138" t="s">
        <v>1730</v>
      </c>
    </row>
    <row r="67" spans="2:26" ht="12" customHeight="1" x14ac:dyDescent="0.3">
      <c r="B67" s="138" t="s">
        <v>1648</v>
      </c>
      <c r="C67" s="131">
        <v>0</v>
      </c>
      <c r="D67" s="133">
        <f t="shared" si="0"/>
        <v>0</v>
      </c>
      <c r="E67" s="131">
        <v>0</v>
      </c>
      <c r="F67" s="133">
        <f t="shared" si="1"/>
        <v>0</v>
      </c>
      <c r="G67" s="130">
        <v>30000</v>
      </c>
      <c r="H67" s="133">
        <f t="shared" si="2"/>
        <v>31948.881789137384</v>
      </c>
      <c r="I67" s="130">
        <v>30000</v>
      </c>
      <c r="J67" s="133">
        <f t="shared" si="3"/>
        <v>31948.881789137384</v>
      </c>
      <c r="K67" s="133" t="s">
        <v>553</v>
      </c>
      <c r="L67" s="133" t="s">
        <v>553</v>
      </c>
      <c r="M67" s="133" t="s">
        <v>553</v>
      </c>
      <c r="N67" s="133" t="s">
        <v>553</v>
      </c>
      <c r="O67" s="131" t="s">
        <v>195</v>
      </c>
      <c r="P67" s="231" t="s">
        <v>1705</v>
      </c>
      <c r="Q67" s="134" t="s">
        <v>871</v>
      </c>
      <c r="R67" s="134" t="s">
        <v>845</v>
      </c>
      <c r="S67" s="131" t="s">
        <v>78</v>
      </c>
      <c r="T67" s="131" t="s">
        <v>503</v>
      </c>
      <c r="U67" s="131" t="s">
        <v>1324</v>
      </c>
      <c r="V67" s="138" t="s">
        <v>1719</v>
      </c>
      <c r="W67" s="131">
        <v>41010</v>
      </c>
      <c r="X67" s="138" t="s">
        <v>553</v>
      </c>
      <c r="Y67" s="138" t="s">
        <v>553</v>
      </c>
      <c r="Z67" s="138" t="s">
        <v>1731</v>
      </c>
    </row>
    <row r="68" spans="2:26" ht="12" customHeight="1" x14ac:dyDescent="0.3">
      <c r="B68" s="138" t="s">
        <v>1647</v>
      </c>
      <c r="C68" s="131">
        <v>0</v>
      </c>
      <c r="D68" s="133">
        <f t="shared" si="0"/>
        <v>0</v>
      </c>
      <c r="E68" s="131">
        <v>0</v>
      </c>
      <c r="F68" s="133">
        <f t="shared" si="1"/>
        <v>0</v>
      </c>
      <c r="G68" s="130">
        <v>36748.800000000003</v>
      </c>
      <c r="H68" s="133">
        <f t="shared" si="2"/>
        <v>39136.102236421728</v>
      </c>
      <c r="I68" s="130">
        <v>36748.800000000003</v>
      </c>
      <c r="J68" s="133">
        <f t="shared" si="3"/>
        <v>39136.102236421728</v>
      </c>
      <c r="K68" s="133" t="s">
        <v>553</v>
      </c>
      <c r="L68" s="133" t="s">
        <v>553</v>
      </c>
      <c r="M68" s="133" t="s">
        <v>553</v>
      </c>
      <c r="N68" s="133" t="s">
        <v>553</v>
      </c>
      <c r="O68" s="131" t="s">
        <v>195</v>
      </c>
      <c r="P68" s="231" t="s">
        <v>730</v>
      </c>
      <c r="Q68" s="134" t="s">
        <v>871</v>
      </c>
      <c r="R68" s="134" t="s">
        <v>845</v>
      </c>
      <c r="S68" s="131" t="s">
        <v>78</v>
      </c>
      <c r="T68" s="131" t="s">
        <v>503</v>
      </c>
      <c r="U68" s="131" t="s">
        <v>511</v>
      </c>
      <c r="V68" s="131" t="s">
        <v>514</v>
      </c>
      <c r="W68" s="131">
        <v>23010</v>
      </c>
      <c r="X68" s="138" t="s">
        <v>553</v>
      </c>
      <c r="Y68" s="138" t="s">
        <v>553</v>
      </c>
      <c r="Z68" s="138" t="s">
        <v>1732</v>
      </c>
    </row>
    <row r="69" spans="2:26" ht="12" customHeight="1" x14ac:dyDescent="0.3">
      <c r="B69" s="138" t="s">
        <v>727</v>
      </c>
      <c r="C69" s="131">
        <v>0</v>
      </c>
      <c r="D69" s="133">
        <f t="shared" si="0"/>
        <v>0</v>
      </c>
      <c r="E69" s="131">
        <v>0</v>
      </c>
      <c r="F69" s="133">
        <f t="shared" si="1"/>
        <v>0</v>
      </c>
      <c r="G69" s="130">
        <v>250000</v>
      </c>
      <c r="H69" s="133">
        <f t="shared" si="2"/>
        <v>266240.68157614482</v>
      </c>
      <c r="I69" s="130">
        <v>250000</v>
      </c>
      <c r="J69" s="133">
        <f t="shared" si="3"/>
        <v>266240.68157614482</v>
      </c>
      <c r="K69" s="133" t="s">
        <v>553</v>
      </c>
      <c r="L69" s="133" t="s">
        <v>553</v>
      </c>
      <c r="M69" s="133" t="s">
        <v>553</v>
      </c>
      <c r="N69" s="133" t="s">
        <v>553</v>
      </c>
      <c r="O69" s="131" t="s">
        <v>195</v>
      </c>
      <c r="P69" s="231" t="s">
        <v>786</v>
      </c>
      <c r="Q69" s="134" t="s">
        <v>871</v>
      </c>
      <c r="R69" s="134" t="s">
        <v>845</v>
      </c>
      <c r="S69" s="131" t="s">
        <v>78</v>
      </c>
      <c r="T69" s="131" t="s">
        <v>503</v>
      </c>
      <c r="U69" s="131" t="s">
        <v>512</v>
      </c>
      <c r="V69" s="131" t="s">
        <v>849</v>
      </c>
      <c r="W69" s="131">
        <v>12110</v>
      </c>
      <c r="X69" s="138" t="s">
        <v>553</v>
      </c>
      <c r="Y69" s="138" t="s">
        <v>553</v>
      </c>
      <c r="Z69" s="138" t="s">
        <v>1733</v>
      </c>
    </row>
    <row r="70" spans="2:26" ht="12" customHeight="1" x14ac:dyDescent="0.3">
      <c r="B70" s="138" t="s">
        <v>725</v>
      </c>
      <c r="C70" s="131">
        <v>0</v>
      </c>
      <c r="D70" s="133">
        <f t="shared" si="0"/>
        <v>0</v>
      </c>
      <c r="E70" s="131">
        <v>0</v>
      </c>
      <c r="F70" s="133">
        <f t="shared" si="1"/>
        <v>0</v>
      </c>
      <c r="G70" s="130">
        <v>390000</v>
      </c>
      <c r="H70" s="133">
        <f t="shared" si="2"/>
        <v>415335.46325878595</v>
      </c>
      <c r="I70" s="130">
        <v>390000</v>
      </c>
      <c r="J70" s="133">
        <f t="shared" si="3"/>
        <v>415335.46325878595</v>
      </c>
      <c r="K70" s="133" t="s">
        <v>553</v>
      </c>
      <c r="L70" s="133" t="s">
        <v>553</v>
      </c>
      <c r="M70" s="133" t="s">
        <v>553</v>
      </c>
      <c r="N70" s="133" t="s">
        <v>553</v>
      </c>
      <c r="O70" s="131" t="s">
        <v>1658</v>
      </c>
      <c r="P70" s="231" t="s">
        <v>784</v>
      </c>
      <c r="Q70" s="134" t="s">
        <v>871</v>
      </c>
      <c r="R70" s="134" t="s">
        <v>845</v>
      </c>
      <c r="S70" s="131" t="s">
        <v>78</v>
      </c>
      <c r="T70" s="131" t="s">
        <v>503</v>
      </c>
      <c r="U70" s="131" t="s">
        <v>512</v>
      </c>
      <c r="V70" s="138" t="s">
        <v>1719</v>
      </c>
      <c r="W70" s="131">
        <v>41010</v>
      </c>
      <c r="X70" s="138" t="s">
        <v>553</v>
      </c>
      <c r="Y70" s="138" t="s">
        <v>553</v>
      </c>
      <c r="Z70" s="138" t="s">
        <v>1734</v>
      </c>
    </row>
    <row r="71" spans="2:26" ht="12" customHeight="1" x14ac:dyDescent="0.3">
      <c r="B71" s="138" t="s">
        <v>1649</v>
      </c>
      <c r="C71" s="131">
        <v>0</v>
      </c>
      <c r="D71" s="133">
        <f t="shared" si="0"/>
        <v>0</v>
      </c>
      <c r="E71" s="131">
        <v>0</v>
      </c>
      <c r="F71" s="133">
        <f t="shared" si="1"/>
        <v>0</v>
      </c>
      <c r="G71" s="130">
        <v>650000</v>
      </c>
      <c r="H71" s="133">
        <f t="shared" si="2"/>
        <v>692225.77209797665</v>
      </c>
      <c r="I71" s="130">
        <v>650000</v>
      </c>
      <c r="J71" s="133">
        <f t="shared" si="3"/>
        <v>692225.77209797665</v>
      </c>
      <c r="K71" s="133" t="s">
        <v>553</v>
      </c>
      <c r="L71" s="133" t="s">
        <v>553</v>
      </c>
      <c r="M71" s="133" t="s">
        <v>553</v>
      </c>
      <c r="N71" s="133" t="s">
        <v>553</v>
      </c>
      <c r="O71" s="131" t="s">
        <v>195</v>
      </c>
      <c r="P71" s="231" t="s">
        <v>785</v>
      </c>
      <c r="Q71" s="134" t="s">
        <v>871</v>
      </c>
      <c r="R71" s="134" t="s">
        <v>845</v>
      </c>
      <c r="S71" s="131" t="s">
        <v>78</v>
      </c>
      <c r="T71" s="131" t="s">
        <v>503</v>
      </c>
      <c r="U71" s="131" t="s">
        <v>512</v>
      </c>
      <c r="V71" s="131" t="s">
        <v>532</v>
      </c>
      <c r="W71" s="131">
        <v>31161</v>
      </c>
      <c r="X71" s="138" t="s">
        <v>553</v>
      </c>
      <c r="Y71" s="138" t="s">
        <v>553</v>
      </c>
      <c r="Z71" s="138" t="s">
        <v>1735</v>
      </c>
    </row>
    <row r="72" spans="2:26" ht="12" customHeight="1" x14ac:dyDescent="0.3">
      <c r="B72" s="138" t="s">
        <v>1650</v>
      </c>
      <c r="C72" s="131">
        <v>0</v>
      </c>
      <c r="D72" s="133">
        <f t="shared" si="0"/>
        <v>0</v>
      </c>
      <c r="E72" s="131">
        <v>0</v>
      </c>
      <c r="F72" s="133">
        <f t="shared" si="1"/>
        <v>0</v>
      </c>
      <c r="G72" s="130">
        <v>30000</v>
      </c>
      <c r="H72" s="133">
        <f t="shared" si="2"/>
        <v>31948.881789137384</v>
      </c>
      <c r="I72" s="130">
        <v>30000</v>
      </c>
      <c r="J72" s="133">
        <f t="shared" si="3"/>
        <v>31948.881789137384</v>
      </c>
      <c r="K72" s="133" t="s">
        <v>553</v>
      </c>
      <c r="L72" s="133" t="s">
        <v>553</v>
      </c>
      <c r="M72" s="133" t="s">
        <v>553</v>
      </c>
      <c r="N72" s="133" t="s">
        <v>553</v>
      </c>
      <c r="O72" s="131" t="s">
        <v>878</v>
      </c>
      <c r="P72" s="231" t="s">
        <v>1706</v>
      </c>
      <c r="Q72" s="134" t="s">
        <v>871</v>
      </c>
      <c r="R72" s="134" t="s">
        <v>845</v>
      </c>
      <c r="S72" s="131" t="s">
        <v>78</v>
      </c>
      <c r="T72" s="131" t="s">
        <v>503</v>
      </c>
      <c r="U72" s="131" t="s">
        <v>512</v>
      </c>
      <c r="V72" s="131" t="s">
        <v>514</v>
      </c>
      <c r="W72" s="131">
        <v>23220</v>
      </c>
      <c r="X72" s="138" t="s">
        <v>553</v>
      </c>
      <c r="Y72" s="138" t="s">
        <v>553</v>
      </c>
      <c r="Z72" s="138" t="s">
        <v>1736</v>
      </c>
    </row>
    <row r="73" spans="2:26" ht="12" customHeight="1" x14ac:dyDescent="0.3">
      <c r="B73" s="138" t="s">
        <v>1651</v>
      </c>
      <c r="C73" s="131">
        <v>0</v>
      </c>
      <c r="D73" s="133">
        <f t="shared" si="0"/>
        <v>0</v>
      </c>
      <c r="E73" s="131">
        <v>0</v>
      </c>
      <c r="F73" s="133">
        <f t="shared" si="1"/>
        <v>0</v>
      </c>
      <c r="G73" s="130">
        <v>202679.42</v>
      </c>
      <c r="H73" s="133">
        <f t="shared" si="2"/>
        <v>215846.02768903092</v>
      </c>
      <c r="I73" s="130">
        <v>202679.42</v>
      </c>
      <c r="J73" s="133">
        <f t="shared" si="3"/>
        <v>215846.02768903092</v>
      </c>
      <c r="K73" s="133" t="s">
        <v>553</v>
      </c>
      <c r="L73" s="133" t="s">
        <v>553</v>
      </c>
      <c r="M73" s="133" t="s">
        <v>553</v>
      </c>
      <c r="N73" s="133" t="s">
        <v>553</v>
      </c>
      <c r="O73" s="131" t="s">
        <v>195</v>
      </c>
      <c r="P73" s="231" t="s">
        <v>838</v>
      </c>
      <c r="Q73" s="134" t="s">
        <v>871</v>
      </c>
      <c r="R73" s="134" t="s">
        <v>845</v>
      </c>
      <c r="S73" s="131" t="s">
        <v>78</v>
      </c>
      <c r="T73" s="131" t="s">
        <v>503</v>
      </c>
      <c r="U73" s="131" t="s">
        <v>512</v>
      </c>
      <c r="V73" s="138" t="s">
        <v>525</v>
      </c>
      <c r="W73" s="131">
        <v>14015</v>
      </c>
      <c r="X73" s="138" t="s">
        <v>553</v>
      </c>
      <c r="Y73" s="138" t="s">
        <v>553</v>
      </c>
      <c r="Z73" s="138" t="s">
        <v>1737</v>
      </c>
    </row>
    <row r="74" spans="2:26" ht="12" customHeight="1" x14ac:dyDescent="0.3">
      <c r="B74" s="138" t="s">
        <v>1651</v>
      </c>
      <c r="C74" s="131">
        <v>0</v>
      </c>
      <c r="D74" s="133">
        <f t="shared" si="0"/>
        <v>0</v>
      </c>
      <c r="E74" s="131">
        <v>0</v>
      </c>
      <c r="F74" s="133">
        <f t="shared" si="1"/>
        <v>0</v>
      </c>
      <c r="G74" s="130">
        <v>311351.45</v>
      </c>
      <c r="H74" s="133">
        <f t="shared" si="2"/>
        <v>331577.68903088395</v>
      </c>
      <c r="I74" s="130">
        <v>311351.45</v>
      </c>
      <c r="J74" s="133">
        <f t="shared" si="3"/>
        <v>331577.68903088395</v>
      </c>
      <c r="K74" s="133" t="s">
        <v>553</v>
      </c>
      <c r="L74" s="133" t="s">
        <v>553</v>
      </c>
      <c r="M74" s="133" t="s">
        <v>553</v>
      </c>
      <c r="N74" s="133" t="s">
        <v>553</v>
      </c>
      <c r="O74" s="131" t="s">
        <v>195</v>
      </c>
      <c r="P74" s="231" t="s">
        <v>839</v>
      </c>
      <c r="Q74" s="134" t="s">
        <v>871</v>
      </c>
      <c r="R74" s="134" t="s">
        <v>845</v>
      </c>
      <c r="S74" s="131" t="s">
        <v>78</v>
      </c>
      <c r="T74" s="131" t="s">
        <v>503</v>
      </c>
      <c r="U74" s="131" t="s">
        <v>510</v>
      </c>
      <c r="V74" s="131" t="s">
        <v>1720</v>
      </c>
      <c r="W74" s="131">
        <v>41020</v>
      </c>
      <c r="X74" s="138" t="s">
        <v>553</v>
      </c>
      <c r="Y74" s="138" t="s">
        <v>553</v>
      </c>
      <c r="Z74" s="138" t="s">
        <v>1737</v>
      </c>
    </row>
    <row r="75" spans="2:26" ht="12" customHeight="1" x14ac:dyDescent="0.3">
      <c r="B75" s="138" t="s">
        <v>1652</v>
      </c>
      <c r="C75" s="131">
        <v>0</v>
      </c>
      <c r="D75" s="133">
        <f t="shared" si="0"/>
        <v>0</v>
      </c>
      <c r="E75" s="131">
        <v>0</v>
      </c>
      <c r="F75" s="133">
        <f t="shared" si="1"/>
        <v>0</v>
      </c>
      <c r="G75" s="130">
        <v>500000</v>
      </c>
      <c r="H75" s="133">
        <f t="shared" si="2"/>
        <v>532481.36315228965</v>
      </c>
      <c r="I75" s="130">
        <v>500000</v>
      </c>
      <c r="J75" s="133">
        <f t="shared" si="3"/>
        <v>532481.36315228965</v>
      </c>
      <c r="K75" s="133" t="s">
        <v>553</v>
      </c>
      <c r="L75" s="133" t="s">
        <v>553</v>
      </c>
      <c r="M75" s="133" t="s">
        <v>553</v>
      </c>
      <c r="N75" s="133" t="s">
        <v>553</v>
      </c>
      <c r="O75" s="131" t="s">
        <v>195</v>
      </c>
      <c r="P75" s="231" t="s">
        <v>1707</v>
      </c>
      <c r="Q75" s="134" t="s">
        <v>871</v>
      </c>
      <c r="R75" s="134" t="s">
        <v>845</v>
      </c>
      <c r="S75" s="131" t="s">
        <v>78</v>
      </c>
      <c r="T75" s="131" t="s">
        <v>503</v>
      </c>
      <c r="U75" s="131" t="s">
        <v>512</v>
      </c>
      <c r="V75" s="131" t="s">
        <v>532</v>
      </c>
      <c r="W75" s="131">
        <v>31110</v>
      </c>
      <c r="X75" s="138" t="s">
        <v>553</v>
      </c>
      <c r="Y75" s="138" t="s">
        <v>553</v>
      </c>
      <c r="Z75" s="138" t="s">
        <v>1738</v>
      </c>
    </row>
    <row r="76" spans="2:26" ht="12" customHeight="1" x14ac:dyDescent="0.3">
      <c r="B76" s="138" t="s">
        <v>1650</v>
      </c>
      <c r="C76" s="131">
        <v>0</v>
      </c>
      <c r="D76" s="133">
        <f t="shared" si="0"/>
        <v>0</v>
      </c>
      <c r="E76" s="131">
        <v>0</v>
      </c>
      <c r="F76" s="133">
        <f t="shared" si="1"/>
        <v>0</v>
      </c>
      <c r="G76" s="130">
        <v>20000</v>
      </c>
      <c r="H76" s="133">
        <f t="shared" si="2"/>
        <v>21299.254526091587</v>
      </c>
      <c r="I76" s="130">
        <v>20000</v>
      </c>
      <c r="J76" s="133">
        <f t="shared" si="3"/>
        <v>21299.254526091587</v>
      </c>
      <c r="K76" s="133" t="s">
        <v>553</v>
      </c>
      <c r="L76" s="133" t="s">
        <v>553</v>
      </c>
      <c r="M76" s="133" t="s">
        <v>553</v>
      </c>
      <c r="N76" s="133" t="s">
        <v>553</v>
      </c>
      <c r="O76" s="131" t="s">
        <v>878</v>
      </c>
      <c r="P76" s="231" t="s">
        <v>1708</v>
      </c>
      <c r="Q76" s="134" t="s">
        <v>871</v>
      </c>
      <c r="R76" s="134" t="s">
        <v>845</v>
      </c>
      <c r="S76" s="131" t="s">
        <v>78</v>
      </c>
      <c r="T76" s="131" t="s">
        <v>503</v>
      </c>
      <c r="U76" s="131" t="s">
        <v>512</v>
      </c>
      <c r="V76" s="131" t="s">
        <v>514</v>
      </c>
      <c r="W76" s="131">
        <v>23220</v>
      </c>
      <c r="X76" s="138" t="s">
        <v>553</v>
      </c>
      <c r="Y76" s="138" t="s">
        <v>553</v>
      </c>
      <c r="Z76" s="138" t="s">
        <v>1736</v>
      </c>
    </row>
    <row r="77" spans="2:26" ht="12" customHeight="1" x14ac:dyDescent="0.3">
      <c r="B77" s="138" t="s">
        <v>1653</v>
      </c>
      <c r="C77" s="131">
        <v>0</v>
      </c>
      <c r="D77" s="133">
        <f t="shared" ref="D77:D85" si="4">C77/0.939</f>
        <v>0</v>
      </c>
      <c r="E77" s="131">
        <v>0</v>
      </c>
      <c r="F77" s="133">
        <f t="shared" ref="F77:F85" si="5">E77/0.939</f>
        <v>0</v>
      </c>
      <c r="G77" s="130">
        <v>37370.370000000003</v>
      </c>
      <c r="H77" s="133">
        <f t="shared" ref="H77:H85" si="6">G77/0.939</f>
        <v>39798.051118210868</v>
      </c>
      <c r="I77" s="130">
        <v>37370.370000000003</v>
      </c>
      <c r="J77" s="133">
        <f t="shared" ref="J77:J85" si="7">I77/0.939</f>
        <v>39798.051118210868</v>
      </c>
      <c r="K77" s="133" t="s">
        <v>553</v>
      </c>
      <c r="L77" s="133" t="s">
        <v>553</v>
      </c>
      <c r="M77" s="133" t="s">
        <v>553</v>
      </c>
      <c r="N77" s="133" t="s">
        <v>553</v>
      </c>
      <c r="O77" s="131" t="s">
        <v>195</v>
      </c>
      <c r="P77" s="231" t="s">
        <v>1709</v>
      </c>
      <c r="Q77" s="134" t="s">
        <v>871</v>
      </c>
      <c r="R77" s="134" t="s">
        <v>845</v>
      </c>
      <c r="S77" s="131" t="s">
        <v>80</v>
      </c>
      <c r="T77" s="131" t="s">
        <v>503</v>
      </c>
      <c r="U77" s="131" t="s">
        <v>510</v>
      </c>
      <c r="V77" s="138" t="s">
        <v>1719</v>
      </c>
      <c r="W77" s="131">
        <v>41010</v>
      </c>
      <c r="X77" s="138" t="s">
        <v>553</v>
      </c>
      <c r="Y77" s="138" t="s">
        <v>553</v>
      </c>
      <c r="Z77" s="138" t="s">
        <v>1739</v>
      </c>
    </row>
    <row r="78" spans="2:26" ht="12" customHeight="1" x14ac:dyDescent="0.3">
      <c r="B78" s="161" t="s">
        <v>1654</v>
      </c>
      <c r="C78" s="166">
        <v>0</v>
      </c>
      <c r="D78" s="133">
        <f t="shared" si="4"/>
        <v>0</v>
      </c>
      <c r="E78" s="166">
        <v>0</v>
      </c>
      <c r="F78" s="133">
        <f t="shared" si="5"/>
        <v>0</v>
      </c>
      <c r="G78" s="148">
        <v>5300000</v>
      </c>
      <c r="H78" s="133">
        <f t="shared" si="6"/>
        <v>5644302.4494142709</v>
      </c>
      <c r="I78" s="148">
        <v>5300000</v>
      </c>
      <c r="J78" s="133">
        <f t="shared" si="7"/>
        <v>5644302.4494142709</v>
      </c>
      <c r="K78" s="133" t="s">
        <v>553</v>
      </c>
      <c r="L78" s="133" t="s">
        <v>553</v>
      </c>
      <c r="M78" s="133" t="s">
        <v>553</v>
      </c>
      <c r="N78" s="133" t="s">
        <v>553</v>
      </c>
      <c r="O78" s="131" t="s">
        <v>195</v>
      </c>
      <c r="P78" s="168" t="s">
        <v>775</v>
      </c>
      <c r="Q78" s="134" t="s">
        <v>871</v>
      </c>
      <c r="R78" s="134" t="s">
        <v>845</v>
      </c>
      <c r="S78" s="167" t="s">
        <v>78</v>
      </c>
      <c r="T78" s="167" t="s">
        <v>503</v>
      </c>
      <c r="U78" s="167" t="s">
        <v>512</v>
      </c>
      <c r="V78" s="167" t="s">
        <v>510</v>
      </c>
      <c r="W78" s="155">
        <v>41010</v>
      </c>
      <c r="X78" s="167" t="s">
        <v>554</v>
      </c>
      <c r="Y78" s="131" t="s">
        <v>555</v>
      </c>
      <c r="Z78" s="168" t="s">
        <v>856</v>
      </c>
    </row>
    <row r="79" spans="2:26" ht="12" customHeight="1" x14ac:dyDescent="0.3">
      <c r="B79" s="161" t="s">
        <v>1654</v>
      </c>
      <c r="C79" s="166">
        <v>0</v>
      </c>
      <c r="D79" s="133">
        <f t="shared" si="4"/>
        <v>0</v>
      </c>
      <c r="E79" s="166">
        <v>0</v>
      </c>
      <c r="F79" s="133">
        <f t="shared" si="5"/>
        <v>0</v>
      </c>
      <c r="G79" s="148">
        <v>2700000</v>
      </c>
      <c r="H79" s="133">
        <f t="shared" si="6"/>
        <v>2875399.3610223643</v>
      </c>
      <c r="I79" s="148">
        <v>2700000</v>
      </c>
      <c r="J79" s="133">
        <f t="shared" si="7"/>
        <v>2875399.3610223643</v>
      </c>
      <c r="K79" s="133" t="s">
        <v>553</v>
      </c>
      <c r="L79" s="133" t="s">
        <v>553</v>
      </c>
      <c r="M79" s="133" t="s">
        <v>553</v>
      </c>
      <c r="N79" s="133" t="s">
        <v>553</v>
      </c>
      <c r="O79" s="131" t="s">
        <v>195</v>
      </c>
      <c r="P79" s="168" t="s">
        <v>774</v>
      </c>
      <c r="Q79" s="134" t="s">
        <v>871</v>
      </c>
      <c r="R79" s="134" t="s">
        <v>845</v>
      </c>
      <c r="S79" s="167" t="s">
        <v>78</v>
      </c>
      <c r="T79" s="167" t="s">
        <v>503</v>
      </c>
      <c r="U79" s="167" t="s">
        <v>512</v>
      </c>
      <c r="V79" s="167" t="s">
        <v>510</v>
      </c>
      <c r="W79" s="155">
        <v>41010</v>
      </c>
      <c r="X79" s="167" t="s">
        <v>554</v>
      </c>
      <c r="Y79" s="131" t="s">
        <v>555</v>
      </c>
      <c r="Z79" s="168" t="s">
        <v>856</v>
      </c>
    </row>
    <row r="80" spans="2:26" ht="12" customHeight="1" x14ac:dyDescent="0.3">
      <c r="B80" s="161" t="s">
        <v>729</v>
      </c>
      <c r="C80" s="166">
        <v>0</v>
      </c>
      <c r="D80" s="133">
        <f t="shared" si="4"/>
        <v>0</v>
      </c>
      <c r="E80" s="166">
        <v>0</v>
      </c>
      <c r="F80" s="133">
        <f t="shared" si="5"/>
        <v>0</v>
      </c>
      <c r="G80" s="148">
        <v>100000</v>
      </c>
      <c r="H80" s="133">
        <f t="shared" si="6"/>
        <v>106496.27263045794</v>
      </c>
      <c r="I80" s="148">
        <v>100000</v>
      </c>
      <c r="J80" s="133">
        <f t="shared" si="7"/>
        <v>106496.27263045794</v>
      </c>
      <c r="K80" s="133" t="s">
        <v>553</v>
      </c>
      <c r="L80" s="133" t="s">
        <v>553</v>
      </c>
      <c r="M80" s="133" t="s">
        <v>553</v>
      </c>
      <c r="N80" s="133" t="s">
        <v>553</v>
      </c>
      <c r="O80" s="131" t="s">
        <v>195</v>
      </c>
      <c r="P80" s="168" t="s">
        <v>788</v>
      </c>
      <c r="Q80" s="134" t="s">
        <v>871</v>
      </c>
      <c r="R80" s="134" t="s">
        <v>845</v>
      </c>
      <c r="S80" s="167" t="s">
        <v>78</v>
      </c>
      <c r="T80" s="167" t="s">
        <v>503</v>
      </c>
      <c r="U80" s="167" t="s">
        <v>511</v>
      </c>
      <c r="V80" s="167" t="s">
        <v>510</v>
      </c>
      <c r="W80" s="155">
        <v>41010</v>
      </c>
      <c r="X80" s="167" t="s">
        <v>554</v>
      </c>
      <c r="Y80" s="131" t="s">
        <v>555</v>
      </c>
      <c r="Z80" s="168" t="s">
        <v>862</v>
      </c>
    </row>
    <row r="81" spans="2:26" ht="12" customHeight="1" x14ac:dyDescent="0.3">
      <c r="B81" s="161" t="s">
        <v>721</v>
      </c>
      <c r="C81" s="166">
        <v>0</v>
      </c>
      <c r="D81" s="133">
        <f t="shared" si="4"/>
        <v>0</v>
      </c>
      <c r="E81" s="166">
        <v>0</v>
      </c>
      <c r="F81" s="133">
        <f t="shared" si="5"/>
        <v>0</v>
      </c>
      <c r="G81" s="148">
        <v>1000000</v>
      </c>
      <c r="H81" s="133">
        <f t="shared" si="6"/>
        <v>1064962.7263045793</v>
      </c>
      <c r="I81" s="148">
        <v>1000000</v>
      </c>
      <c r="J81" s="133">
        <f t="shared" si="7"/>
        <v>1064962.7263045793</v>
      </c>
      <c r="K81" s="133" t="s">
        <v>553</v>
      </c>
      <c r="L81" s="133" t="s">
        <v>553</v>
      </c>
      <c r="M81" s="133" t="s">
        <v>553</v>
      </c>
      <c r="N81" s="133" t="s">
        <v>553</v>
      </c>
      <c r="O81" s="131" t="s">
        <v>195</v>
      </c>
      <c r="P81" s="168" t="s">
        <v>730</v>
      </c>
      <c r="Q81" s="134" t="s">
        <v>871</v>
      </c>
      <c r="R81" s="134" t="s">
        <v>845</v>
      </c>
      <c r="S81" s="167" t="s">
        <v>78</v>
      </c>
      <c r="T81" s="167" t="s">
        <v>503</v>
      </c>
      <c r="U81" s="167" t="s">
        <v>511</v>
      </c>
      <c r="V81" s="167" t="s">
        <v>514</v>
      </c>
      <c r="W81" s="169">
        <v>23210</v>
      </c>
      <c r="X81" s="167" t="s">
        <v>554</v>
      </c>
      <c r="Y81" s="131" t="s">
        <v>555</v>
      </c>
      <c r="Z81" s="168" t="s">
        <v>862</v>
      </c>
    </row>
    <row r="82" spans="2:26" ht="12" customHeight="1" x14ac:dyDescent="0.3">
      <c r="B82" s="161" t="s">
        <v>726</v>
      </c>
      <c r="C82" s="166">
        <v>0</v>
      </c>
      <c r="D82" s="133">
        <f t="shared" si="4"/>
        <v>0</v>
      </c>
      <c r="E82" s="166">
        <v>0</v>
      </c>
      <c r="F82" s="133">
        <f t="shared" si="5"/>
        <v>0</v>
      </c>
      <c r="G82" s="148">
        <v>400000</v>
      </c>
      <c r="H82" s="133">
        <f t="shared" si="6"/>
        <v>425985.09052183176</v>
      </c>
      <c r="I82" s="148">
        <v>400000</v>
      </c>
      <c r="J82" s="133">
        <f t="shared" si="7"/>
        <v>425985.09052183176</v>
      </c>
      <c r="K82" s="133" t="s">
        <v>553</v>
      </c>
      <c r="L82" s="133" t="s">
        <v>553</v>
      </c>
      <c r="M82" s="133" t="s">
        <v>553</v>
      </c>
      <c r="N82" s="133" t="s">
        <v>553</v>
      </c>
      <c r="O82" s="131" t="s">
        <v>195</v>
      </c>
      <c r="P82" s="168" t="s">
        <v>773</v>
      </c>
      <c r="Q82" s="134" t="s">
        <v>871</v>
      </c>
      <c r="R82" s="134" t="s">
        <v>845</v>
      </c>
      <c r="S82" s="167" t="s">
        <v>78</v>
      </c>
      <c r="T82" s="167" t="s">
        <v>503</v>
      </c>
      <c r="U82" s="167" t="s">
        <v>510</v>
      </c>
      <c r="V82" s="167" t="s">
        <v>510</v>
      </c>
      <c r="W82" s="155">
        <v>41010</v>
      </c>
      <c r="X82" s="167" t="s">
        <v>554</v>
      </c>
      <c r="Y82" s="131" t="s">
        <v>555</v>
      </c>
      <c r="Z82" s="168" t="s">
        <v>864</v>
      </c>
    </row>
    <row r="83" spans="2:26" ht="12" customHeight="1" x14ac:dyDescent="0.3">
      <c r="B83" s="161" t="s">
        <v>732</v>
      </c>
      <c r="C83" s="166">
        <v>0</v>
      </c>
      <c r="D83" s="133">
        <f t="shared" si="4"/>
        <v>0</v>
      </c>
      <c r="E83" s="166">
        <v>0</v>
      </c>
      <c r="F83" s="133">
        <f t="shared" si="5"/>
        <v>0</v>
      </c>
      <c r="G83" s="247">
        <v>15000</v>
      </c>
      <c r="H83" s="133">
        <f t="shared" si="6"/>
        <v>15974.440894568692</v>
      </c>
      <c r="I83" s="148">
        <f>G83</f>
        <v>15000</v>
      </c>
      <c r="J83" s="133">
        <f t="shared" si="7"/>
        <v>15974.440894568692</v>
      </c>
      <c r="K83" s="133" t="s">
        <v>553</v>
      </c>
      <c r="L83" s="133" t="s">
        <v>553</v>
      </c>
      <c r="M83" s="133" t="s">
        <v>553</v>
      </c>
      <c r="N83" s="133" t="s">
        <v>553</v>
      </c>
      <c r="O83" s="131" t="s">
        <v>195</v>
      </c>
      <c r="P83" s="168" t="s">
        <v>732</v>
      </c>
      <c r="Q83" s="134" t="s">
        <v>871</v>
      </c>
      <c r="R83" s="134" t="s">
        <v>845</v>
      </c>
      <c r="S83" s="167" t="s">
        <v>78</v>
      </c>
      <c r="T83" s="167" t="s">
        <v>503</v>
      </c>
      <c r="U83" s="167" t="s">
        <v>511</v>
      </c>
      <c r="V83" s="167" t="s">
        <v>510</v>
      </c>
      <c r="W83" s="155">
        <v>41010</v>
      </c>
      <c r="X83" s="167" t="s">
        <v>554</v>
      </c>
      <c r="Y83" s="131" t="s">
        <v>555</v>
      </c>
      <c r="Z83" s="168" t="s">
        <v>869</v>
      </c>
    </row>
    <row r="84" spans="2:26" ht="12" customHeight="1" x14ac:dyDescent="0.3">
      <c r="B84" s="161" t="s">
        <v>1655</v>
      </c>
      <c r="C84" s="166">
        <v>0</v>
      </c>
      <c r="D84" s="133">
        <f t="shared" si="4"/>
        <v>0</v>
      </c>
      <c r="E84" s="166">
        <v>0</v>
      </c>
      <c r="F84" s="133">
        <f t="shared" si="5"/>
        <v>0</v>
      </c>
      <c r="G84" s="148">
        <f>2500000</f>
        <v>2500000</v>
      </c>
      <c r="H84" s="133">
        <f t="shared" si="6"/>
        <v>2662406.8157614483</v>
      </c>
      <c r="I84" s="148">
        <f>2500000</f>
        <v>2500000</v>
      </c>
      <c r="J84" s="133">
        <f t="shared" si="7"/>
        <v>2662406.8157614483</v>
      </c>
      <c r="K84" s="133" t="s">
        <v>553</v>
      </c>
      <c r="L84" s="133" t="s">
        <v>553</v>
      </c>
      <c r="M84" s="133" t="s">
        <v>553</v>
      </c>
      <c r="N84" s="133" t="s">
        <v>553</v>
      </c>
      <c r="O84" s="131" t="s">
        <v>195</v>
      </c>
      <c r="P84" s="168" t="s">
        <v>1710</v>
      </c>
      <c r="Q84" s="134" t="s">
        <v>871</v>
      </c>
      <c r="R84" s="134" t="s">
        <v>845</v>
      </c>
      <c r="S84" s="167" t="s">
        <v>78</v>
      </c>
      <c r="T84" s="167" t="s">
        <v>503</v>
      </c>
      <c r="U84" s="167" t="s">
        <v>510</v>
      </c>
      <c r="V84" s="167" t="s">
        <v>510</v>
      </c>
      <c r="W84" s="155">
        <v>41010</v>
      </c>
      <c r="X84" s="167" t="s">
        <v>554</v>
      </c>
      <c r="Y84" s="131" t="s">
        <v>555</v>
      </c>
      <c r="Z84" s="168" t="s">
        <v>1740</v>
      </c>
    </row>
    <row r="85" spans="2:26" ht="12" customHeight="1" x14ac:dyDescent="0.3">
      <c r="B85" s="161" t="s">
        <v>1656</v>
      </c>
      <c r="C85" s="166">
        <v>0</v>
      </c>
      <c r="D85" s="133">
        <f t="shared" si="4"/>
        <v>0</v>
      </c>
      <c r="E85" s="166">
        <v>0</v>
      </c>
      <c r="F85" s="133">
        <f t="shared" si="5"/>
        <v>0</v>
      </c>
      <c r="G85" s="148">
        <v>1000000</v>
      </c>
      <c r="H85" s="133">
        <f t="shared" si="6"/>
        <v>1064962.7263045793</v>
      </c>
      <c r="I85" s="148">
        <v>1000000</v>
      </c>
      <c r="J85" s="133">
        <f t="shared" si="7"/>
        <v>1064962.7263045793</v>
      </c>
      <c r="K85" s="133" t="s">
        <v>553</v>
      </c>
      <c r="L85" s="133" t="s">
        <v>553</v>
      </c>
      <c r="M85" s="133" t="s">
        <v>553</v>
      </c>
      <c r="N85" s="133" t="s">
        <v>553</v>
      </c>
      <c r="O85" s="131" t="s">
        <v>195</v>
      </c>
      <c r="P85" s="168" t="s">
        <v>1711</v>
      </c>
      <c r="Q85" s="134" t="s">
        <v>871</v>
      </c>
      <c r="R85" s="134" t="s">
        <v>845</v>
      </c>
      <c r="S85" s="167" t="s">
        <v>78</v>
      </c>
      <c r="T85" s="167" t="s">
        <v>503</v>
      </c>
      <c r="U85" s="167" t="s">
        <v>510</v>
      </c>
      <c r="V85" s="167" t="s">
        <v>510</v>
      </c>
      <c r="W85" s="155">
        <v>41010</v>
      </c>
      <c r="X85" s="167" t="s">
        <v>554</v>
      </c>
      <c r="Y85" s="131" t="s">
        <v>555</v>
      </c>
      <c r="Z85" s="168" t="s">
        <v>1741</v>
      </c>
    </row>
  </sheetData>
  <hyperlinks>
    <hyperlink ref="B5" location="'Index sheet'!A1" display="Back to index" xr:uid="{00000000-0004-0000-0400-000000000000}"/>
  </hyperlinks>
  <pageMargins left="0.7" right="0.7" top="0.75" bottom="0.75" header="0.3" footer="0.3"/>
  <pageSetup paperSize="9" orientation="portrait"/>
  <ignoredErrors>
    <ignoredError sqref="A1:Z11 A12:A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7"/>
  <sheetViews>
    <sheetView showGridLines="0" tabSelected="1" topLeftCell="H55" zoomScale="115" workbookViewId="0">
      <selection activeCell="P68" sqref="P68"/>
    </sheetView>
  </sheetViews>
  <sheetFormatPr defaultColWidth="9.1796875" defaultRowHeight="15" customHeight="1" x14ac:dyDescent="0.25"/>
  <cols>
    <col min="1" max="1" width="2.26953125" style="1" customWidth="1"/>
    <col min="2" max="2" width="27.453125" style="1" customWidth="1"/>
    <col min="3" max="15" width="9.1796875" style="1" customWidth="1"/>
    <col min="16" max="16" width="30.36328125" style="262" customWidth="1"/>
    <col min="17" max="23" width="9.1796875" style="1" customWidth="1"/>
    <col min="24" max="24" width="10.1796875" style="1" customWidth="1"/>
    <col min="25" max="25" width="10.26953125" style="1" customWidth="1"/>
    <col min="26" max="26" width="9.1796875" style="1" customWidth="1"/>
    <col min="27" max="16384" width="9.1796875" style="1"/>
  </cols>
  <sheetData>
    <row r="1" spans="1:26" ht="15" customHeight="1" x14ac:dyDescent="0.3">
      <c r="B1" s="19" t="s">
        <v>119</v>
      </c>
    </row>
    <row r="2" spans="1:26" ht="15" customHeight="1" x14ac:dyDescent="0.3">
      <c r="B2" s="18" t="s">
        <v>93</v>
      </c>
      <c r="J2" s="21" t="s">
        <v>710</v>
      </c>
      <c r="K2" s="1" t="s">
        <v>121</v>
      </c>
    </row>
    <row r="3" spans="1:26" ht="15" customHeight="1" x14ac:dyDescent="0.25">
      <c r="B3" s="22" t="s">
        <v>709</v>
      </c>
      <c r="C3" s="23" t="s">
        <v>96</v>
      </c>
    </row>
    <row r="4" spans="1:26" ht="15" customHeight="1" x14ac:dyDescent="0.25">
      <c r="B4" s="24"/>
      <c r="C4" s="24"/>
    </row>
    <row r="5" spans="1:26" ht="15" customHeight="1" x14ac:dyDescent="0.25">
      <c r="B5" s="25" t="s">
        <v>97</v>
      </c>
    </row>
    <row r="6" spans="1:26" ht="15" customHeight="1" x14ac:dyDescent="0.25">
      <c r="B6" s="20"/>
    </row>
    <row r="7" spans="1:26" s="31" customFormat="1" ht="15" customHeight="1" x14ac:dyDescent="0.25">
      <c r="B7" s="41" t="s">
        <v>122</v>
      </c>
      <c r="C7" s="42" t="s">
        <v>123</v>
      </c>
      <c r="D7" s="42"/>
      <c r="E7" s="42"/>
      <c r="F7" s="42"/>
      <c r="G7" s="42"/>
      <c r="H7" s="42"/>
      <c r="I7" s="42"/>
      <c r="J7" s="42"/>
      <c r="K7" s="42"/>
      <c r="L7" s="42"/>
      <c r="M7" s="42"/>
      <c r="N7" s="42"/>
      <c r="O7" s="26" t="s">
        <v>124</v>
      </c>
      <c r="P7" s="266" t="s">
        <v>125</v>
      </c>
      <c r="Q7" s="26" t="s">
        <v>126</v>
      </c>
      <c r="R7" s="26" t="s">
        <v>127</v>
      </c>
      <c r="S7" s="26" t="s">
        <v>128</v>
      </c>
      <c r="T7" s="26" t="s">
        <v>129</v>
      </c>
      <c r="U7" s="26" t="s">
        <v>130</v>
      </c>
      <c r="V7" s="26" t="s">
        <v>131</v>
      </c>
      <c r="W7" s="26" t="s">
        <v>132</v>
      </c>
      <c r="X7" s="26" t="s">
        <v>133</v>
      </c>
      <c r="Y7" s="26" t="s">
        <v>134</v>
      </c>
      <c r="Z7" s="26" t="s">
        <v>135</v>
      </c>
    </row>
    <row r="8" spans="1:26" s="31" customFormat="1" ht="15" customHeight="1" x14ac:dyDescent="0.25">
      <c r="B8" s="43"/>
      <c r="C8" s="42" t="s">
        <v>136</v>
      </c>
      <c r="D8" s="42"/>
      <c r="E8" s="42"/>
      <c r="F8" s="42"/>
      <c r="G8" s="42"/>
      <c r="H8" s="42"/>
      <c r="I8" s="42"/>
      <c r="J8" s="42"/>
      <c r="K8" s="42" t="s">
        <v>137</v>
      </c>
      <c r="L8" s="42"/>
      <c r="M8" s="42"/>
      <c r="N8" s="42"/>
      <c r="O8" s="32"/>
      <c r="P8" s="267"/>
      <c r="Q8" s="32"/>
      <c r="R8" s="32"/>
      <c r="S8" s="32"/>
      <c r="T8" s="32"/>
      <c r="U8" s="32"/>
      <c r="V8" s="32"/>
      <c r="W8" s="32"/>
      <c r="X8" s="32"/>
      <c r="Y8" s="32"/>
      <c r="Z8" s="32"/>
    </row>
    <row r="9" spans="1:26" s="31" customFormat="1" ht="15" customHeight="1" x14ac:dyDescent="0.25">
      <c r="B9" s="43"/>
      <c r="C9" s="42" t="s">
        <v>138</v>
      </c>
      <c r="D9" s="42"/>
      <c r="E9" s="42"/>
      <c r="F9" s="42"/>
      <c r="G9" s="42" t="s">
        <v>139</v>
      </c>
      <c r="H9" s="42"/>
      <c r="I9" s="42"/>
      <c r="J9" s="42"/>
      <c r="K9" s="42" t="s">
        <v>139</v>
      </c>
      <c r="L9" s="42"/>
      <c r="M9" s="42"/>
      <c r="N9" s="42"/>
      <c r="O9" s="32"/>
      <c r="P9" s="267"/>
      <c r="Q9" s="32"/>
      <c r="R9" s="32"/>
      <c r="S9" s="32"/>
      <c r="T9" s="32"/>
      <c r="U9" s="32"/>
      <c r="V9" s="32"/>
      <c r="W9" s="32"/>
      <c r="X9" s="32"/>
      <c r="Y9" s="32"/>
      <c r="Z9" s="32"/>
    </row>
    <row r="10" spans="1:26" s="31" customFormat="1" ht="15" customHeight="1" x14ac:dyDescent="0.25">
      <c r="B10" s="43"/>
      <c r="C10" s="44" t="s">
        <v>111</v>
      </c>
      <c r="D10" s="44"/>
      <c r="E10" s="44" t="s">
        <v>112</v>
      </c>
      <c r="F10" s="44"/>
      <c r="G10" s="44" t="s">
        <v>111</v>
      </c>
      <c r="H10" s="44"/>
      <c r="I10" s="44" t="s">
        <v>112</v>
      </c>
      <c r="J10" s="44"/>
      <c r="K10" s="44" t="s">
        <v>111</v>
      </c>
      <c r="L10" s="44"/>
      <c r="M10" s="44" t="s">
        <v>112</v>
      </c>
      <c r="N10" s="44"/>
      <c r="O10" s="32"/>
      <c r="P10" s="267"/>
      <c r="Q10" s="32"/>
      <c r="R10" s="32"/>
      <c r="S10" s="32"/>
      <c r="T10" s="32"/>
      <c r="U10" s="32"/>
      <c r="V10" s="32"/>
      <c r="W10" s="32"/>
      <c r="X10" s="32"/>
      <c r="Y10" s="32"/>
      <c r="Z10" s="32"/>
    </row>
    <row r="11" spans="1:26" s="31" customFormat="1" ht="15" customHeight="1" x14ac:dyDescent="0.25">
      <c r="B11" s="43"/>
      <c r="C11" s="41" t="s">
        <v>113</v>
      </c>
      <c r="D11" s="45" t="s">
        <v>114</v>
      </c>
      <c r="E11" s="41" t="s">
        <v>113</v>
      </c>
      <c r="F11" s="45" t="s">
        <v>114</v>
      </c>
      <c r="G11" s="41" t="s">
        <v>113</v>
      </c>
      <c r="H11" s="45" t="s">
        <v>114</v>
      </c>
      <c r="I11" s="41" t="s">
        <v>113</v>
      </c>
      <c r="J11" s="45" t="s">
        <v>114</v>
      </c>
      <c r="K11" s="41" t="s">
        <v>113</v>
      </c>
      <c r="L11" s="45" t="s">
        <v>114</v>
      </c>
      <c r="M11" s="41" t="s">
        <v>113</v>
      </c>
      <c r="N11" s="45" t="s">
        <v>114</v>
      </c>
      <c r="O11" s="36"/>
      <c r="P11" s="268"/>
      <c r="Q11" s="36"/>
      <c r="R11" s="36"/>
      <c r="S11" s="36"/>
      <c r="T11" s="36"/>
      <c r="U11" s="36"/>
      <c r="V11" s="36"/>
      <c r="W11" s="36"/>
      <c r="X11" s="36"/>
      <c r="Y11" s="36"/>
      <c r="Z11" s="36"/>
    </row>
    <row r="12" spans="1:26" s="31" customFormat="1" ht="15" customHeight="1" x14ac:dyDescent="0.35">
      <c r="A12" s="46"/>
      <c r="B12" s="86" t="s">
        <v>711</v>
      </c>
      <c r="C12" s="92">
        <v>0</v>
      </c>
      <c r="D12" s="39">
        <v>0</v>
      </c>
      <c r="E12" s="92">
        <v>0</v>
      </c>
      <c r="F12" s="39">
        <v>0</v>
      </c>
      <c r="G12" s="92">
        <v>20000000</v>
      </c>
      <c r="H12" s="39">
        <f>G12/0.881</f>
        <v>22701475.595913734</v>
      </c>
      <c r="I12" s="99">
        <v>20000000</v>
      </c>
      <c r="J12" s="39">
        <f>I12/0.881</f>
        <v>22701475.595913734</v>
      </c>
      <c r="K12" s="39" t="s">
        <v>553</v>
      </c>
      <c r="L12" s="39" t="s">
        <v>553</v>
      </c>
      <c r="M12" s="39" t="s">
        <v>553</v>
      </c>
      <c r="N12" s="39" t="s">
        <v>553</v>
      </c>
      <c r="O12" s="86" t="s">
        <v>195</v>
      </c>
      <c r="P12" s="269" t="s">
        <v>773</v>
      </c>
      <c r="Q12" s="38" t="s">
        <v>871</v>
      </c>
      <c r="R12" s="102" t="s">
        <v>845</v>
      </c>
      <c r="S12" s="106" t="s">
        <v>78</v>
      </c>
      <c r="T12" s="106" t="s">
        <v>503</v>
      </c>
      <c r="U12" s="109" t="s">
        <v>510</v>
      </c>
      <c r="V12" s="110" t="s">
        <v>510</v>
      </c>
      <c r="W12" s="245">
        <v>41010</v>
      </c>
      <c r="X12" s="102" t="s">
        <v>554</v>
      </c>
      <c r="Y12" s="40" t="s">
        <v>554</v>
      </c>
      <c r="Z12" s="121" t="s">
        <v>855</v>
      </c>
    </row>
    <row r="13" spans="1:26" ht="15" customHeight="1" x14ac:dyDescent="0.35">
      <c r="B13" s="86" t="s">
        <v>712</v>
      </c>
      <c r="C13" s="92">
        <v>0</v>
      </c>
      <c r="D13" s="39">
        <v>0</v>
      </c>
      <c r="E13" s="92">
        <v>0</v>
      </c>
      <c r="F13" s="39">
        <v>0</v>
      </c>
      <c r="G13" s="92">
        <v>15000000</v>
      </c>
      <c r="H13" s="39">
        <f t="shared" ref="H13:H73" si="0">G13/0.881</f>
        <v>17026106.6969353</v>
      </c>
      <c r="I13" s="99">
        <v>15000000</v>
      </c>
      <c r="J13" s="39">
        <f t="shared" ref="J13:J73" si="1">I13/0.881</f>
        <v>17026106.6969353</v>
      </c>
      <c r="K13" s="39" t="s">
        <v>553</v>
      </c>
      <c r="L13" s="39" t="s">
        <v>553</v>
      </c>
      <c r="M13" s="39" t="s">
        <v>553</v>
      </c>
      <c r="N13" s="39" t="s">
        <v>553</v>
      </c>
      <c r="O13" s="86" t="s">
        <v>195</v>
      </c>
      <c r="P13" s="269" t="s">
        <v>774</v>
      </c>
      <c r="Q13" s="38" t="s">
        <v>871</v>
      </c>
      <c r="R13" s="102" t="s">
        <v>845</v>
      </c>
      <c r="S13" s="106" t="s">
        <v>78</v>
      </c>
      <c r="T13" s="106" t="s">
        <v>503</v>
      </c>
      <c r="U13" s="106" t="s">
        <v>512</v>
      </c>
      <c r="V13" s="110" t="s">
        <v>510</v>
      </c>
      <c r="W13" s="245">
        <v>41010</v>
      </c>
      <c r="X13" s="102" t="s">
        <v>554</v>
      </c>
      <c r="Y13" s="40" t="s">
        <v>555</v>
      </c>
      <c r="Z13" s="121" t="s">
        <v>855</v>
      </c>
    </row>
    <row r="14" spans="1:26" ht="15" customHeight="1" x14ac:dyDescent="0.35">
      <c r="B14" s="87" t="s">
        <v>713</v>
      </c>
      <c r="C14" s="92">
        <v>0</v>
      </c>
      <c r="D14" s="39">
        <v>0</v>
      </c>
      <c r="E14" s="92">
        <v>0</v>
      </c>
      <c r="F14" s="39">
        <v>0</v>
      </c>
      <c r="G14" s="98">
        <v>3800000</v>
      </c>
      <c r="H14" s="39">
        <f t="shared" si="0"/>
        <v>4313280.3632236095</v>
      </c>
      <c r="I14" s="100">
        <v>3800000</v>
      </c>
      <c r="J14" s="39">
        <f t="shared" si="1"/>
        <v>4313280.3632236095</v>
      </c>
      <c r="K14" s="39" t="s">
        <v>553</v>
      </c>
      <c r="L14" s="39" t="s">
        <v>553</v>
      </c>
      <c r="M14" s="39" t="s">
        <v>553</v>
      </c>
      <c r="N14" s="39" t="s">
        <v>553</v>
      </c>
      <c r="O14" s="101" t="s">
        <v>195</v>
      </c>
      <c r="P14" s="270" t="s">
        <v>775</v>
      </c>
      <c r="Q14" s="38" t="s">
        <v>871</v>
      </c>
      <c r="R14" s="103" t="s">
        <v>845</v>
      </c>
      <c r="S14" s="107" t="s">
        <v>78</v>
      </c>
      <c r="T14" s="107" t="s">
        <v>503</v>
      </c>
      <c r="U14" s="107" t="s">
        <v>512</v>
      </c>
      <c r="V14" s="111" t="s">
        <v>510</v>
      </c>
      <c r="W14" s="115">
        <v>41010</v>
      </c>
      <c r="X14" s="102" t="s">
        <v>554</v>
      </c>
      <c r="Y14" s="40" t="s">
        <v>555</v>
      </c>
      <c r="Z14" s="122" t="s">
        <v>856</v>
      </c>
    </row>
    <row r="15" spans="1:26" ht="15" customHeight="1" x14ac:dyDescent="0.35">
      <c r="B15" s="88" t="s">
        <v>714</v>
      </c>
      <c r="C15" s="92">
        <v>0</v>
      </c>
      <c r="D15" s="39">
        <v>0</v>
      </c>
      <c r="E15" s="92">
        <v>0</v>
      </c>
      <c r="F15" s="39">
        <v>0</v>
      </c>
      <c r="G15" s="98">
        <v>3000000</v>
      </c>
      <c r="H15" s="39">
        <f t="shared" si="0"/>
        <v>3405221.3393870601</v>
      </c>
      <c r="I15" s="100">
        <v>3000000</v>
      </c>
      <c r="J15" s="39">
        <f t="shared" si="1"/>
        <v>3405221.3393870601</v>
      </c>
      <c r="K15" s="39" t="s">
        <v>553</v>
      </c>
      <c r="L15" s="39" t="s">
        <v>553</v>
      </c>
      <c r="M15" s="39" t="s">
        <v>553</v>
      </c>
      <c r="N15" s="39" t="s">
        <v>553</v>
      </c>
      <c r="O15" s="86" t="s">
        <v>495</v>
      </c>
      <c r="P15" s="271" t="s">
        <v>776</v>
      </c>
      <c r="Q15" s="38" t="s">
        <v>871</v>
      </c>
      <c r="R15" s="104" t="s">
        <v>845</v>
      </c>
      <c r="S15" s="108" t="s">
        <v>78</v>
      </c>
      <c r="T15" s="108" t="s">
        <v>506</v>
      </c>
      <c r="U15" s="109" t="s">
        <v>510</v>
      </c>
      <c r="V15" s="112" t="s">
        <v>523</v>
      </c>
      <c r="W15" s="114">
        <v>41010</v>
      </c>
      <c r="X15" s="102" t="s">
        <v>554</v>
      </c>
      <c r="Y15" s="40" t="s">
        <v>555</v>
      </c>
      <c r="Z15" s="123" t="s">
        <v>857</v>
      </c>
    </row>
    <row r="16" spans="1:26" ht="15" customHeight="1" x14ac:dyDescent="0.35">
      <c r="B16" s="89" t="s">
        <v>715</v>
      </c>
      <c r="C16" s="92">
        <v>0</v>
      </c>
      <c r="D16" s="39">
        <v>0</v>
      </c>
      <c r="E16" s="92">
        <v>0</v>
      </c>
      <c r="F16" s="39">
        <v>0</v>
      </c>
      <c r="G16" s="92">
        <v>3000000</v>
      </c>
      <c r="H16" s="39">
        <f t="shared" si="0"/>
        <v>3405221.3393870601</v>
      </c>
      <c r="I16" s="99">
        <v>3000000</v>
      </c>
      <c r="J16" s="39">
        <f t="shared" si="1"/>
        <v>3405221.3393870601</v>
      </c>
      <c r="K16" s="39" t="s">
        <v>553</v>
      </c>
      <c r="L16" s="39" t="s">
        <v>553</v>
      </c>
      <c r="M16" s="39" t="s">
        <v>553</v>
      </c>
      <c r="N16" s="39" t="s">
        <v>553</v>
      </c>
      <c r="O16" s="86" t="s">
        <v>195</v>
      </c>
      <c r="P16" s="272" t="s">
        <v>777</v>
      </c>
      <c r="Q16" s="38" t="s">
        <v>871</v>
      </c>
      <c r="R16" s="104" t="s">
        <v>845</v>
      </c>
      <c r="S16" s="104" t="s">
        <v>78</v>
      </c>
      <c r="T16" s="104" t="s">
        <v>506</v>
      </c>
      <c r="U16" s="109" t="s">
        <v>510</v>
      </c>
      <c r="V16" s="112" t="s">
        <v>523</v>
      </c>
      <c r="W16" s="114">
        <v>4100</v>
      </c>
      <c r="X16" s="102" t="s">
        <v>554</v>
      </c>
      <c r="Y16" s="40" t="s">
        <v>555</v>
      </c>
      <c r="Z16" s="124" t="s">
        <v>858</v>
      </c>
    </row>
    <row r="17" spans="2:26" ht="15" customHeight="1" x14ac:dyDescent="0.35">
      <c r="B17" s="89" t="s">
        <v>716</v>
      </c>
      <c r="C17" s="92">
        <v>0</v>
      </c>
      <c r="D17" s="39">
        <v>0</v>
      </c>
      <c r="E17" s="92">
        <v>0</v>
      </c>
      <c r="F17" s="39">
        <v>0</v>
      </c>
      <c r="G17" s="99">
        <v>3000000</v>
      </c>
      <c r="H17" s="39">
        <f t="shared" si="0"/>
        <v>3405221.3393870601</v>
      </c>
      <c r="I17" s="99">
        <v>3000000</v>
      </c>
      <c r="J17" s="39">
        <f t="shared" si="1"/>
        <v>3405221.3393870601</v>
      </c>
      <c r="K17" s="39" t="s">
        <v>553</v>
      </c>
      <c r="L17" s="39" t="s">
        <v>553</v>
      </c>
      <c r="M17" s="39" t="s">
        <v>553</v>
      </c>
      <c r="N17" s="39" t="s">
        <v>553</v>
      </c>
      <c r="O17" s="89" t="s">
        <v>840</v>
      </c>
      <c r="P17" s="272" t="s">
        <v>778</v>
      </c>
      <c r="Q17" s="38" t="s">
        <v>871</v>
      </c>
      <c r="R17" s="104" t="s">
        <v>845</v>
      </c>
      <c r="S17" s="109" t="s">
        <v>500</v>
      </c>
      <c r="T17" s="109" t="s">
        <v>508</v>
      </c>
      <c r="U17" s="109" t="s">
        <v>512</v>
      </c>
      <c r="V17" s="113" t="s">
        <v>537</v>
      </c>
      <c r="W17" s="114">
        <v>4100</v>
      </c>
      <c r="X17" s="102" t="s">
        <v>554</v>
      </c>
      <c r="Y17" s="40" t="s">
        <v>555</v>
      </c>
      <c r="Z17" s="124" t="s">
        <v>667</v>
      </c>
    </row>
    <row r="18" spans="2:26" ht="15" customHeight="1" x14ac:dyDescent="0.35">
      <c r="B18" s="87" t="s">
        <v>712</v>
      </c>
      <c r="C18" s="92">
        <v>0</v>
      </c>
      <c r="D18" s="39">
        <v>0</v>
      </c>
      <c r="E18" s="92">
        <v>0</v>
      </c>
      <c r="F18" s="39">
        <v>0</v>
      </c>
      <c r="G18" s="98">
        <v>2700000</v>
      </c>
      <c r="H18" s="39">
        <f t="shared" si="0"/>
        <v>3064699.2054483541</v>
      </c>
      <c r="I18" s="100">
        <v>2700000</v>
      </c>
      <c r="J18" s="39">
        <f t="shared" si="1"/>
        <v>3064699.2054483541</v>
      </c>
      <c r="K18" s="39" t="s">
        <v>553</v>
      </c>
      <c r="L18" s="39" t="s">
        <v>553</v>
      </c>
      <c r="M18" s="39" t="s">
        <v>553</v>
      </c>
      <c r="N18" s="39" t="s">
        <v>553</v>
      </c>
      <c r="O18" s="101" t="s">
        <v>195</v>
      </c>
      <c r="P18" s="270" t="s">
        <v>774</v>
      </c>
      <c r="Q18" s="38" t="s">
        <v>871</v>
      </c>
      <c r="R18" s="103" t="s">
        <v>845</v>
      </c>
      <c r="S18" s="107" t="s">
        <v>78</v>
      </c>
      <c r="T18" s="107" t="s">
        <v>503</v>
      </c>
      <c r="U18" s="107" t="s">
        <v>512</v>
      </c>
      <c r="V18" s="111" t="s">
        <v>510</v>
      </c>
      <c r="W18" s="115">
        <v>41010</v>
      </c>
      <c r="X18" s="102" t="s">
        <v>554</v>
      </c>
      <c r="Y18" s="40" t="s">
        <v>555</v>
      </c>
      <c r="Z18" s="122" t="s">
        <v>856</v>
      </c>
    </row>
    <row r="19" spans="2:26" ht="15" customHeight="1" x14ac:dyDescent="0.35">
      <c r="B19" s="86" t="s">
        <v>717</v>
      </c>
      <c r="C19" s="92">
        <v>0</v>
      </c>
      <c r="D19" s="39">
        <v>0</v>
      </c>
      <c r="E19" s="92">
        <v>0</v>
      </c>
      <c r="F19" s="39">
        <v>0</v>
      </c>
      <c r="G19" s="92">
        <v>2250000</v>
      </c>
      <c r="H19" s="39">
        <f t="shared" si="0"/>
        <v>2553916.0045402949</v>
      </c>
      <c r="I19" s="99">
        <v>2250000</v>
      </c>
      <c r="J19" s="39">
        <f t="shared" si="1"/>
        <v>2553916.0045402949</v>
      </c>
      <c r="K19" s="39" t="s">
        <v>553</v>
      </c>
      <c r="L19" s="39" t="s">
        <v>553</v>
      </c>
      <c r="M19" s="39" t="s">
        <v>553</v>
      </c>
      <c r="N19" s="39" t="s">
        <v>553</v>
      </c>
      <c r="O19" s="86" t="s">
        <v>195</v>
      </c>
      <c r="P19" s="269" t="s">
        <v>779</v>
      </c>
      <c r="Q19" s="38" t="s">
        <v>871</v>
      </c>
      <c r="R19" s="102" t="s">
        <v>846</v>
      </c>
      <c r="S19" s="106" t="s">
        <v>80</v>
      </c>
      <c r="T19" s="106" t="s">
        <v>508</v>
      </c>
      <c r="U19" s="106" t="s">
        <v>512</v>
      </c>
      <c r="V19" s="110" t="s">
        <v>510</v>
      </c>
      <c r="W19" s="114">
        <v>4100</v>
      </c>
      <c r="X19" s="102" t="s">
        <v>554</v>
      </c>
      <c r="Y19" s="40" t="s">
        <v>555</v>
      </c>
      <c r="Z19" s="121" t="s">
        <v>859</v>
      </c>
    </row>
    <row r="20" spans="2:26" ht="15" customHeight="1" x14ac:dyDescent="0.35">
      <c r="B20" s="89" t="s">
        <v>718</v>
      </c>
      <c r="C20" s="92">
        <v>0</v>
      </c>
      <c r="D20" s="39">
        <v>0</v>
      </c>
      <c r="E20" s="92">
        <v>0</v>
      </c>
      <c r="F20" s="39">
        <v>0</v>
      </c>
      <c r="G20" s="92">
        <v>2000000</v>
      </c>
      <c r="H20" s="39">
        <f t="shared" si="0"/>
        <v>2270147.5595913734</v>
      </c>
      <c r="I20" s="99">
        <v>2000000</v>
      </c>
      <c r="J20" s="39">
        <f t="shared" si="1"/>
        <v>2270147.5595913734</v>
      </c>
      <c r="K20" s="39" t="s">
        <v>553</v>
      </c>
      <c r="L20" s="39" t="s">
        <v>553</v>
      </c>
      <c r="M20" s="39" t="s">
        <v>553</v>
      </c>
      <c r="N20" s="39" t="s">
        <v>553</v>
      </c>
      <c r="O20" s="86" t="s">
        <v>495</v>
      </c>
      <c r="P20" s="272" t="s">
        <v>780</v>
      </c>
      <c r="Q20" s="38" t="s">
        <v>871</v>
      </c>
      <c r="R20" s="104" t="s">
        <v>845</v>
      </c>
      <c r="S20" s="104" t="s">
        <v>78</v>
      </c>
      <c r="T20" s="104" t="s">
        <v>506</v>
      </c>
      <c r="U20" s="109" t="s">
        <v>510</v>
      </c>
      <c r="V20" s="112" t="s">
        <v>516</v>
      </c>
      <c r="W20" s="116">
        <v>31182</v>
      </c>
      <c r="X20" s="102" t="s">
        <v>554</v>
      </c>
      <c r="Y20" s="40" t="s">
        <v>555</v>
      </c>
      <c r="Z20" s="124" t="s">
        <v>860</v>
      </c>
    </row>
    <row r="21" spans="2:26" ht="15" customHeight="1" x14ac:dyDescent="0.35">
      <c r="B21" s="89" t="s">
        <v>719</v>
      </c>
      <c r="C21" s="92">
        <v>0</v>
      </c>
      <c r="D21" s="39">
        <v>0</v>
      </c>
      <c r="E21" s="92">
        <v>0</v>
      </c>
      <c r="F21" s="39">
        <v>0</v>
      </c>
      <c r="G21" s="92">
        <v>2000000</v>
      </c>
      <c r="H21" s="39">
        <f t="shared" si="0"/>
        <v>2270147.5595913734</v>
      </c>
      <c r="I21" s="99">
        <v>2000000</v>
      </c>
      <c r="J21" s="39">
        <f t="shared" si="1"/>
        <v>2270147.5595913734</v>
      </c>
      <c r="K21" s="39" t="s">
        <v>553</v>
      </c>
      <c r="L21" s="39" t="s">
        <v>553</v>
      </c>
      <c r="M21" s="39" t="s">
        <v>553</v>
      </c>
      <c r="N21" s="39" t="s">
        <v>553</v>
      </c>
      <c r="O21" s="86" t="s">
        <v>195</v>
      </c>
      <c r="P21" s="272" t="s">
        <v>781</v>
      </c>
      <c r="Q21" s="38" t="s">
        <v>871</v>
      </c>
      <c r="R21" s="104" t="s">
        <v>845</v>
      </c>
      <c r="S21" s="104" t="s">
        <v>78</v>
      </c>
      <c r="T21" s="104" t="s">
        <v>506</v>
      </c>
      <c r="U21" s="109" t="s">
        <v>510</v>
      </c>
      <c r="V21" s="112" t="s">
        <v>523</v>
      </c>
      <c r="W21" s="114">
        <v>4100</v>
      </c>
      <c r="X21" s="102" t="s">
        <v>554</v>
      </c>
      <c r="Y21" s="40" t="s">
        <v>555</v>
      </c>
      <c r="Z21" s="124" t="s">
        <v>861</v>
      </c>
    </row>
    <row r="22" spans="2:26" ht="15" customHeight="1" x14ac:dyDescent="0.35">
      <c r="B22" s="89" t="s">
        <v>720</v>
      </c>
      <c r="C22" s="92">
        <v>0</v>
      </c>
      <c r="D22" s="39">
        <v>0</v>
      </c>
      <c r="E22" s="92">
        <v>0</v>
      </c>
      <c r="F22" s="39">
        <v>0</v>
      </c>
      <c r="G22" s="92">
        <v>1250000</v>
      </c>
      <c r="H22" s="39">
        <f t="shared" si="0"/>
        <v>1418842.2247446084</v>
      </c>
      <c r="I22" s="99">
        <v>1250000</v>
      </c>
      <c r="J22" s="39">
        <f t="shared" si="1"/>
        <v>1418842.2247446084</v>
      </c>
      <c r="K22" s="39" t="s">
        <v>553</v>
      </c>
      <c r="L22" s="39" t="s">
        <v>553</v>
      </c>
      <c r="M22" s="39" t="s">
        <v>553</v>
      </c>
      <c r="N22" s="39" t="s">
        <v>553</v>
      </c>
      <c r="O22" s="86" t="s">
        <v>195</v>
      </c>
      <c r="P22" s="272" t="s">
        <v>782</v>
      </c>
      <c r="Q22" s="38" t="s">
        <v>871</v>
      </c>
      <c r="R22" s="104" t="s">
        <v>845</v>
      </c>
      <c r="S22" s="104" t="s">
        <v>78</v>
      </c>
      <c r="T22" s="104" t="s">
        <v>506</v>
      </c>
      <c r="U22" s="109" t="s">
        <v>511</v>
      </c>
      <c r="V22" s="112" t="s">
        <v>523</v>
      </c>
      <c r="W22" s="114">
        <v>4100</v>
      </c>
      <c r="X22" s="102" t="s">
        <v>554</v>
      </c>
      <c r="Y22" s="40" t="s">
        <v>555</v>
      </c>
      <c r="Z22" s="124" t="s">
        <v>857</v>
      </c>
    </row>
    <row r="23" spans="2:26" ht="15" customHeight="1" x14ac:dyDescent="0.35">
      <c r="B23" s="87" t="s">
        <v>721</v>
      </c>
      <c r="C23" s="92">
        <v>0</v>
      </c>
      <c r="D23" s="39">
        <v>0</v>
      </c>
      <c r="E23" s="92">
        <v>0</v>
      </c>
      <c r="F23" s="39">
        <v>0</v>
      </c>
      <c r="G23" s="98">
        <v>1000000</v>
      </c>
      <c r="H23" s="39">
        <f t="shared" si="0"/>
        <v>1135073.7797956867</v>
      </c>
      <c r="I23" s="100">
        <v>1000000</v>
      </c>
      <c r="J23" s="39">
        <f t="shared" si="1"/>
        <v>1135073.7797956867</v>
      </c>
      <c r="K23" s="39" t="s">
        <v>553</v>
      </c>
      <c r="L23" s="39" t="s">
        <v>553</v>
      </c>
      <c r="M23" s="39" t="s">
        <v>553</v>
      </c>
      <c r="N23" s="39" t="s">
        <v>553</v>
      </c>
      <c r="O23" s="101" t="s">
        <v>495</v>
      </c>
      <c r="P23" s="270" t="s">
        <v>721</v>
      </c>
      <c r="Q23" s="38" t="s">
        <v>871</v>
      </c>
      <c r="R23" s="103" t="s">
        <v>845</v>
      </c>
      <c r="S23" s="107" t="s">
        <v>78</v>
      </c>
      <c r="T23" s="107" t="s">
        <v>503</v>
      </c>
      <c r="U23" s="107" t="s">
        <v>511</v>
      </c>
      <c r="V23" s="111" t="s">
        <v>848</v>
      </c>
      <c r="W23" s="90">
        <v>23210</v>
      </c>
      <c r="X23" s="102" t="s">
        <v>554</v>
      </c>
      <c r="Y23" s="40" t="s">
        <v>555</v>
      </c>
      <c r="Z23" s="122" t="s">
        <v>862</v>
      </c>
    </row>
    <row r="24" spans="2:26" ht="15" customHeight="1" x14ac:dyDescent="0.35">
      <c r="B24" s="89" t="s">
        <v>722</v>
      </c>
      <c r="C24" s="92">
        <v>0</v>
      </c>
      <c r="D24" s="39">
        <v>0</v>
      </c>
      <c r="E24" s="92">
        <v>0</v>
      </c>
      <c r="F24" s="39">
        <v>0</v>
      </c>
      <c r="G24" s="99">
        <v>1000000</v>
      </c>
      <c r="H24" s="39">
        <f t="shared" si="0"/>
        <v>1135073.7797956867</v>
      </c>
      <c r="I24" s="99">
        <v>1000000</v>
      </c>
      <c r="J24" s="39">
        <f t="shared" si="1"/>
        <v>1135073.7797956867</v>
      </c>
      <c r="K24" s="39" t="s">
        <v>553</v>
      </c>
      <c r="L24" s="39" t="s">
        <v>553</v>
      </c>
      <c r="M24" s="39" t="s">
        <v>553</v>
      </c>
      <c r="N24" s="39" t="s">
        <v>553</v>
      </c>
      <c r="O24" s="89" t="s">
        <v>840</v>
      </c>
      <c r="P24" s="272" t="s">
        <v>1799</v>
      </c>
      <c r="Q24" s="38" t="s">
        <v>871</v>
      </c>
      <c r="R24" s="104" t="s">
        <v>845</v>
      </c>
      <c r="S24" s="109" t="s">
        <v>78</v>
      </c>
      <c r="T24" s="109" t="s">
        <v>508</v>
      </c>
      <c r="U24" s="109" t="s">
        <v>512</v>
      </c>
      <c r="V24" s="113" t="s">
        <v>536</v>
      </c>
      <c r="W24" s="117">
        <v>31166</v>
      </c>
      <c r="X24" s="102" t="s">
        <v>554</v>
      </c>
      <c r="Y24" s="40" t="s">
        <v>555</v>
      </c>
      <c r="Z24" s="124" t="s">
        <v>670</v>
      </c>
    </row>
    <row r="25" spans="2:26" ht="15" customHeight="1" x14ac:dyDescent="0.35">
      <c r="B25" s="89" t="s">
        <v>723</v>
      </c>
      <c r="C25" s="92">
        <v>0</v>
      </c>
      <c r="D25" s="39">
        <v>0</v>
      </c>
      <c r="E25" s="92">
        <v>0</v>
      </c>
      <c r="F25" s="39">
        <v>0</v>
      </c>
      <c r="G25" s="99">
        <v>900000</v>
      </c>
      <c r="H25" s="39">
        <f t="shared" si="0"/>
        <v>1021566.401816118</v>
      </c>
      <c r="I25" s="99">
        <v>900000</v>
      </c>
      <c r="J25" s="39">
        <f t="shared" si="1"/>
        <v>1021566.401816118</v>
      </c>
      <c r="K25" s="39" t="s">
        <v>553</v>
      </c>
      <c r="L25" s="39" t="s">
        <v>553</v>
      </c>
      <c r="M25" s="39" t="s">
        <v>553</v>
      </c>
      <c r="N25" s="39" t="s">
        <v>553</v>
      </c>
      <c r="O25" s="89" t="s">
        <v>841</v>
      </c>
      <c r="P25" s="272" t="s">
        <v>783</v>
      </c>
      <c r="Q25" s="38" t="s">
        <v>871</v>
      </c>
      <c r="R25" s="104" t="s">
        <v>847</v>
      </c>
      <c r="S25" s="109" t="s">
        <v>500</v>
      </c>
      <c r="T25" s="109" t="s">
        <v>508</v>
      </c>
      <c r="U25" s="109" t="s">
        <v>512</v>
      </c>
      <c r="V25" s="113" t="s">
        <v>536</v>
      </c>
      <c r="W25" s="117">
        <v>31161</v>
      </c>
      <c r="X25" s="102" t="s">
        <v>554</v>
      </c>
      <c r="Y25" s="40" t="s">
        <v>555</v>
      </c>
      <c r="Z25" s="124" t="s">
        <v>670</v>
      </c>
    </row>
    <row r="26" spans="2:26" ht="15" customHeight="1" x14ac:dyDescent="0.35">
      <c r="B26" s="89" t="s">
        <v>724</v>
      </c>
      <c r="C26" s="92">
        <v>0</v>
      </c>
      <c r="D26" s="39">
        <v>0</v>
      </c>
      <c r="E26" s="92">
        <v>0</v>
      </c>
      <c r="F26" s="39">
        <v>0</v>
      </c>
      <c r="G26" s="92">
        <v>754500</v>
      </c>
      <c r="H26" s="39">
        <f t="shared" si="0"/>
        <v>856413.1668558456</v>
      </c>
      <c r="I26" s="99">
        <v>754500</v>
      </c>
      <c r="J26" s="39">
        <f t="shared" si="1"/>
        <v>856413.1668558456</v>
      </c>
      <c r="K26" s="39" t="s">
        <v>553</v>
      </c>
      <c r="L26" s="39" t="s">
        <v>553</v>
      </c>
      <c r="M26" s="39" t="s">
        <v>553</v>
      </c>
      <c r="N26" s="39" t="s">
        <v>553</v>
      </c>
      <c r="O26" s="86" t="s">
        <v>195</v>
      </c>
      <c r="P26" s="272" t="s">
        <v>1800</v>
      </c>
      <c r="Q26" s="38" t="s">
        <v>871</v>
      </c>
      <c r="R26" s="104" t="s">
        <v>845</v>
      </c>
      <c r="S26" s="104" t="s">
        <v>78</v>
      </c>
      <c r="T26" s="104" t="s">
        <v>506</v>
      </c>
      <c r="U26" s="109" t="s">
        <v>511</v>
      </c>
      <c r="V26" s="112" t="s">
        <v>523</v>
      </c>
      <c r="W26" s="114">
        <v>41010</v>
      </c>
      <c r="X26" s="102" t="s">
        <v>554</v>
      </c>
      <c r="Y26" s="40" t="s">
        <v>555</v>
      </c>
      <c r="Z26" s="124" t="s">
        <v>863</v>
      </c>
    </row>
    <row r="27" spans="2:26" ht="15" customHeight="1" x14ac:dyDescent="0.35">
      <c r="B27" s="89" t="s">
        <v>725</v>
      </c>
      <c r="C27" s="92">
        <v>0</v>
      </c>
      <c r="D27" s="39">
        <v>0</v>
      </c>
      <c r="E27" s="92">
        <v>0</v>
      </c>
      <c r="F27" s="39">
        <v>0</v>
      </c>
      <c r="G27" s="99">
        <v>670000</v>
      </c>
      <c r="H27" s="39">
        <f t="shared" si="0"/>
        <v>760499.43246311008</v>
      </c>
      <c r="I27" s="99">
        <v>670000</v>
      </c>
      <c r="J27" s="39">
        <f t="shared" si="1"/>
        <v>760499.43246311008</v>
      </c>
      <c r="K27" s="39" t="s">
        <v>553</v>
      </c>
      <c r="L27" s="39" t="s">
        <v>553</v>
      </c>
      <c r="M27" s="39" t="s">
        <v>553</v>
      </c>
      <c r="N27" s="39" t="s">
        <v>553</v>
      </c>
      <c r="O27" s="89" t="s">
        <v>842</v>
      </c>
      <c r="P27" s="272" t="s">
        <v>784</v>
      </c>
      <c r="Q27" s="38" t="s">
        <v>871</v>
      </c>
      <c r="R27" s="104" t="s">
        <v>847</v>
      </c>
      <c r="S27" s="109" t="s">
        <v>500</v>
      </c>
      <c r="T27" s="109" t="s">
        <v>508</v>
      </c>
      <c r="U27" s="109" t="s">
        <v>512</v>
      </c>
      <c r="V27" s="113" t="s">
        <v>537</v>
      </c>
      <c r="W27" s="114">
        <v>4100</v>
      </c>
      <c r="X27" s="102" t="s">
        <v>554</v>
      </c>
      <c r="Y27" s="40" t="s">
        <v>555</v>
      </c>
      <c r="Z27" s="124" t="s">
        <v>670</v>
      </c>
    </row>
    <row r="28" spans="2:26" ht="15" customHeight="1" x14ac:dyDescent="0.35">
      <c r="B28" s="89" t="s">
        <v>723</v>
      </c>
      <c r="C28" s="92">
        <v>0</v>
      </c>
      <c r="D28" s="39">
        <v>0</v>
      </c>
      <c r="E28" s="92">
        <v>0</v>
      </c>
      <c r="F28" s="39">
        <v>0</v>
      </c>
      <c r="G28" s="99">
        <v>650000</v>
      </c>
      <c r="H28" s="39">
        <f t="shared" si="0"/>
        <v>737797.95686719636</v>
      </c>
      <c r="I28" s="99">
        <v>650000</v>
      </c>
      <c r="J28" s="39">
        <f t="shared" si="1"/>
        <v>737797.95686719636</v>
      </c>
      <c r="K28" s="39" t="s">
        <v>553</v>
      </c>
      <c r="L28" s="39" t="s">
        <v>553</v>
      </c>
      <c r="M28" s="39" t="s">
        <v>553</v>
      </c>
      <c r="N28" s="39" t="s">
        <v>553</v>
      </c>
      <c r="O28" s="89" t="s">
        <v>842</v>
      </c>
      <c r="P28" s="269" t="s">
        <v>785</v>
      </c>
      <c r="Q28" s="38" t="s">
        <v>871</v>
      </c>
      <c r="R28" s="104" t="s">
        <v>847</v>
      </c>
      <c r="S28" s="109" t="s">
        <v>78</v>
      </c>
      <c r="T28" s="109" t="s">
        <v>508</v>
      </c>
      <c r="U28" s="106" t="s">
        <v>512</v>
      </c>
      <c r="V28" s="110" t="s">
        <v>536</v>
      </c>
      <c r="W28" s="118">
        <v>31161</v>
      </c>
      <c r="X28" s="102" t="s">
        <v>554</v>
      </c>
      <c r="Y28" s="40" t="s">
        <v>555</v>
      </c>
      <c r="Z28" s="124" t="s">
        <v>670</v>
      </c>
    </row>
    <row r="29" spans="2:26" ht="15" customHeight="1" x14ac:dyDescent="0.35">
      <c r="B29" s="87" t="s">
        <v>726</v>
      </c>
      <c r="C29" s="92">
        <v>0</v>
      </c>
      <c r="D29" s="39">
        <v>0</v>
      </c>
      <c r="E29" s="92">
        <v>0</v>
      </c>
      <c r="F29" s="39">
        <v>0</v>
      </c>
      <c r="G29" s="98">
        <v>400000</v>
      </c>
      <c r="H29" s="39">
        <f t="shared" si="0"/>
        <v>454029.51191827469</v>
      </c>
      <c r="I29" s="100">
        <v>400000</v>
      </c>
      <c r="J29" s="39">
        <f t="shared" si="1"/>
        <v>454029.51191827469</v>
      </c>
      <c r="K29" s="39" t="s">
        <v>553</v>
      </c>
      <c r="L29" s="39" t="s">
        <v>553</v>
      </c>
      <c r="M29" s="39" t="s">
        <v>553</v>
      </c>
      <c r="N29" s="39" t="s">
        <v>553</v>
      </c>
      <c r="O29" s="101" t="s">
        <v>195</v>
      </c>
      <c r="P29" s="270" t="s">
        <v>773</v>
      </c>
      <c r="Q29" s="38" t="s">
        <v>871</v>
      </c>
      <c r="R29" s="103" t="s">
        <v>845</v>
      </c>
      <c r="S29" s="107" t="s">
        <v>78</v>
      </c>
      <c r="T29" s="107" t="s">
        <v>503</v>
      </c>
      <c r="U29" s="107" t="s">
        <v>510</v>
      </c>
      <c r="V29" s="111" t="s">
        <v>510</v>
      </c>
      <c r="W29" s="119">
        <v>41010</v>
      </c>
      <c r="X29" s="102" t="s">
        <v>554</v>
      </c>
      <c r="Y29" s="40" t="s">
        <v>555</v>
      </c>
      <c r="Z29" s="122" t="s">
        <v>864</v>
      </c>
    </row>
    <row r="30" spans="2:26" ht="15" customHeight="1" x14ac:dyDescent="0.35">
      <c r="B30" s="89" t="s">
        <v>727</v>
      </c>
      <c r="C30" s="92">
        <v>0</v>
      </c>
      <c r="D30" s="39">
        <v>0</v>
      </c>
      <c r="E30" s="92">
        <v>0</v>
      </c>
      <c r="F30" s="39">
        <v>0</v>
      </c>
      <c r="G30" s="99">
        <v>250000</v>
      </c>
      <c r="H30" s="39">
        <f t="shared" si="0"/>
        <v>283768.44494892168</v>
      </c>
      <c r="I30" s="99">
        <v>250000</v>
      </c>
      <c r="J30" s="39">
        <f t="shared" si="1"/>
        <v>283768.44494892168</v>
      </c>
      <c r="K30" s="39" t="s">
        <v>553</v>
      </c>
      <c r="L30" s="39" t="s">
        <v>553</v>
      </c>
      <c r="M30" s="39" t="s">
        <v>553</v>
      </c>
      <c r="N30" s="39" t="s">
        <v>553</v>
      </c>
      <c r="O30" s="89" t="s">
        <v>841</v>
      </c>
      <c r="P30" s="272" t="s">
        <v>786</v>
      </c>
      <c r="Q30" s="38" t="s">
        <v>871</v>
      </c>
      <c r="R30" s="104" t="s">
        <v>847</v>
      </c>
      <c r="S30" s="109" t="s">
        <v>78</v>
      </c>
      <c r="T30" s="109" t="s">
        <v>508</v>
      </c>
      <c r="U30" s="109" t="s">
        <v>512</v>
      </c>
      <c r="V30" s="113" t="s">
        <v>849</v>
      </c>
      <c r="W30" s="117">
        <v>12110</v>
      </c>
      <c r="X30" s="102" t="s">
        <v>554</v>
      </c>
      <c r="Y30" s="40" t="s">
        <v>555</v>
      </c>
      <c r="Z30" s="124" t="s">
        <v>670</v>
      </c>
    </row>
    <row r="31" spans="2:26" ht="15" customHeight="1" x14ac:dyDescent="0.35">
      <c r="B31" s="89" t="s">
        <v>728</v>
      </c>
      <c r="C31" s="92">
        <v>0</v>
      </c>
      <c r="D31" s="39">
        <v>0</v>
      </c>
      <c r="E31" s="92">
        <v>0</v>
      </c>
      <c r="F31" s="39">
        <v>0</v>
      </c>
      <c r="G31" s="99">
        <v>245000</v>
      </c>
      <c r="H31" s="39">
        <f t="shared" si="0"/>
        <v>278093.07604994322</v>
      </c>
      <c r="I31" s="99">
        <v>245000</v>
      </c>
      <c r="J31" s="39">
        <f t="shared" si="1"/>
        <v>278093.07604994322</v>
      </c>
      <c r="K31" s="39" t="s">
        <v>553</v>
      </c>
      <c r="L31" s="39" t="s">
        <v>553</v>
      </c>
      <c r="M31" s="39" t="s">
        <v>553</v>
      </c>
      <c r="N31" s="39" t="s">
        <v>553</v>
      </c>
      <c r="O31" s="89" t="s">
        <v>840</v>
      </c>
      <c r="P31" s="272" t="s">
        <v>787</v>
      </c>
      <c r="Q31" s="38" t="s">
        <v>871</v>
      </c>
      <c r="R31" s="104" t="s">
        <v>845</v>
      </c>
      <c r="S31" s="109" t="s">
        <v>80</v>
      </c>
      <c r="T31" s="109" t="s">
        <v>508</v>
      </c>
      <c r="U31" s="109" t="s">
        <v>511</v>
      </c>
      <c r="V31" s="113" t="s">
        <v>537</v>
      </c>
      <c r="W31" s="118">
        <v>41020</v>
      </c>
      <c r="X31" s="102" t="s">
        <v>554</v>
      </c>
      <c r="Y31" s="40" t="s">
        <v>555</v>
      </c>
      <c r="Z31" s="124" t="s">
        <v>667</v>
      </c>
    </row>
    <row r="32" spans="2:26" ht="15" customHeight="1" x14ac:dyDescent="0.35">
      <c r="B32" s="87" t="s">
        <v>729</v>
      </c>
      <c r="C32" s="92">
        <v>0</v>
      </c>
      <c r="D32" s="39">
        <v>0</v>
      </c>
      <c r="E32" s="92">
        <v>0</v>
      </c>
      <c r="F32" s="39">
        <v>0</v>
      </c>
      <c r="G32" s="98">
        <v>100000</v>
      </c>
      <c r="H32" s="39">
        <f t="shared" si="0"/>
        <v>113507.37797956867</v>
      </c>
      <c r="I32" s="100">
        <v>100000</v>
      </c>
      <c r="J32" s="39">
        <f t="shared" si="1"/>
        <v>113507.37797956867</v>
      </c>
      <c r="K32" s="39" t="s">
        <v>553</v>
      </c>
      <c r="L32" s="39" t="s">
        <v>553</v>
      </c>
      <c r="M32" s="39" t="s">
        <v>553</v>
      </c>
      <c r="N32" s="39" t="s">
        <v>553</v>
      </c>
      <c r="O32" s="101" t="s">
        <v>195</v>
      </c>
      <c r="P32" s="270" t="s">
        <v>788</v>
      </c>
      <c r="Q32" s="38" t="s">
        <v>871</v>
      </c>
      <c r="R32" s="103" t="s">
        <v>845</v>
      </c>
      <c r="S32" s="107" t="s">
        <v>78</v>
      </c>
      <c r="T32" s="107" t="s">
        <v>503</v>
      </c>
      <c r="U32" s="107" t="s">
        <v>511</v>
      </c>
      <c r="V32" s="111" t="s">
        <v>510</v>
      </c>
      <c r="W32" s="115">
        <v>41010</v>
      </c>
      <c r="X32" s="102" t="s">
        <v>554</v>
      </c>
      <c r="Y32" s="40" t="s">
        <v>555</v>
      </c>
      <c r="Z32" s="122" t="s">
        <v>862</v>
      </c>
    </row>
    <row r="33" spans="2:26" ht="15" customHeight="1" x14ac:dyDescent="0.35">
      <c r="B33" s="89" t="s">
        <v>722</v>
      </c>
      <c r="C33" s="92">
        <v>0</v>
      </c>
      <c r="D33" s="39">
        <v>0</v>
      </c>
      <c r="E33" s="92">
        <v>0</v>
      </c>
      <c r="F33" s="39">
        <v>0</v>
      </c>
      <c r="G33" s="99">
        <v>100000</v>
      </c>
      <c r="H33" s="39">
        <f t="shared" si="0"/>
        <v>113507.37797956867</v>
      </c>
      <c r="I33" s="99">
        <v>100000</v>
      </c>
      <c r="J33" s="39">
        <f t="shared" si="1"/>
        <v>113507.37797956867</v>
      </c>
      <c r="K33" s="39" t="s">
        <v>553</v>
      </c>
      <c r="L33" s="39" t="s">
        <v>553</v>
      </c>
      <c r="M33" s="39" t="s">
        <v>553</v>
      </c>
      <c r="N33" s="39" t="s">
        <v>553</v>
      </c>
      <c r="O33" s="89" t="s">
        <v>842</v>
      </c>
      <c r="P33" s="272" t="s">
        <v>789</v>
      </c>
      <c r="Q33" s="38" t="s">
        <v>871</v>
      </c>
      <c r="R33" s="104" t="s">
        <v>847</v>
      </c>
      <c r="S33" s="109" t="s">
        <v>78</v>
      </c>
      <c r="T33" s="109" t="s">
        <v>508</v>
      </c>
      <c r="U33" s="109" t="s">
        <v>512</v>
      </c>
      <c r="V33" s="113" t="s">
        <v>536</v>
      </c>
      <c r="W33" s="117">
        <v>31166</v>
      </c>
      <c r="X33" s="102" t="s">
        <v>554</v>
      </c>
      <c r="Y33" s="40" t="s">
        <v>555</v>
      </c>
      <c r="Z33" s="124" t="s">
        <v>865</v>
      </c>
    </row>
    <row r="34" spans="2:26" ht="15" customHeight="1" x14ac:dyDescent="0.35">
      <c r="B34" s="89" t="s">
        <v>730</v>
      </c>
      <c r="C34" s="92">
        <v>0</v>
      </c>
      <c r="D34" s="39">
        <v>0</v>
      </c>
      <c r="E34" s="92">
        <v>0</v>
      </c>
      <c r="F34" s="39">
        <v>0</v>
      </c>
      <c r="G34" s="99">
        <v>60371</v>
      </c>
      <c r="H34" s="39">
        <f t="shared" si="0"/>
        <v>68525.539160045402</v>
      </c>
      <c r="I34" s="99">
        <v>60371</v>
      </c>
      <c r="J34" s="39">
        <f t="shared" si="1"/>
        <v>68525.539160045402</v>
      </c>
      <c r="K34" s="39" t="s">
        <v>553</v>
      </c>
      <c r="L34" s="39" t="s">
        <v>553</v>
      </c>
      <c r="M34" s="39" t="s">
        <v>553</v>
      </c>
      <c r="N34" s="39" t="s">
        <v>553</v>
      </c>
      <c r="O34" s="89" t="s">
        <v>840</v>
      </c>
      <c r="P34" s="272" t="s">
        <v>790</v>
      </c>
      <c r="Q34" s="38" t="s">
        <v>871</v>
      </c>
      <c r="R34" s="104" t="s">
        <v>845</v>
      </c>
      <c r="S34" s="109" t="s">
        <v>78</v>
      </c>
      <c r="T34" s="109" t="s">
        <v>508</v>
      </c>
      <c r="U34" s="109" t="s">
        <v>511</v>
      </c>
      <c r="V34" s="113" t="s">
        <v>851</v>
      </c>
      <c r="W34" s="117">
        <v>23010</v>
      </c>
      <c r="X34" s="102" t="s">
        <v>554</v>
      </c>
      <c r="Y34" s="40" t="s">
        <v>555</v>
      </c>
      <c r="Z34" s="124" t="s">
        <v>866</v>
      </c>
    </row>
    <row r="35" spans="2:26" ht="15" customHeight="1" x14ac:dyDescent="0.35">
      <c r="B35" s="89" t="s">
        <v>731</v>
      </c>
      <c r="C35" s="92">
        <v>0</v>
      </c>
      <c r="D35" s="39">
        <v>0</v>
      </c>
      <c r="E35" s="92">
        <v>0</v>
      </c>
      <c r="F35" s="39">
        <v>0</v>
      </c>
      <c r="G35" s="99">
        <v>30000</v>
      </c>
      <c r="H35" s="39">
        <f t="shared" si="0"/>
        <v>34052.213393870603</v>
      </c>
      <c r="I35" s="99">
        <v>30000</v>
      </c>
      <c r="J35" s="39">
        <f t="shared" si="1"/>
        <v>34052.213393870603</v>
      </c>
      <c r="K35" s="39" t="s">
        <v>553</v>
      </c>
      <c r="L35" s="39" t="s">
        <v>553</v>
      </c>
      <c r="M35" s="39" t="s">
        <v>553</v>
      </c>
      <c r="N35" s="39" t="s">
        <v>553</v>
      </c>
      <c r="O35" s="89" t="s">
        <v>219</v>
      </c>
      <c r="P35" s="272" t="s">
        <v>731</v>
      </c>
      <c r="Q35" s="38" t="s">
        <v>871</v>
      </c>
      <c r="R35" s="104" t="s">
        <v>847</v>
      </c>
      <c r="S35" s="109" t="s">
        <v>78</v>
      </c>
      <c r="T35" s="109" t="s">
        <v>508</v>
      </c>
      <c r="U35" s="109" t="s">
        <v>512</v>
      </c>
      <c r="V35" s="113" t="s">
        <v>525</v>
      </c>
      <c r="W35" s="118">
        <v>23220</v>
      </c>
      <c r="X35" s="102" t="s">
        <v>554</v>
      </c>
      <c r="Y35" s="40" t="s">
        <v>555</v>
      </c>
      <c r="Z35" s="124" t="s">
        <v>867</v>
      </c>
    </row>
    <row r="36" spans="2:26" ht="15" customHeight="1" x14ac:dyDescent="0.35">
      <c r="B36" s="90" t="s">
        <v>724</v>
      </c>
      <c r="C36" s="92">
        <v>0</v>
      </c>
      <c r="D36" s="39">
        <v>0</v>
      </c>
      <c r="E36" s="92">
        <v>0</v>
      </c>
      <c r="F36" s="39">
        <v>0</v>
      </c>
      <c r="G36" s="100">
        <f>24758.14</f>
        <v>24758.14</v>
      </c>
      <c r="H36" s="39">
        <f t="shared" si="0"/>
        <v>28102.315550510782</v>
      </c>
      <c r="I36" s="100">
        <f>24758.14</f>
        <v>24758.14</v>
      </c>
      <c r="J36" s="39">
        <f t="shared" si="1"/>
        <v>28102.315550510782</v>
      </c>
      <c r="K36" s="39" t="s">
        <v>553</v>
      </c>
      <c r="L36" s="39" t="s">
        <v>553</v>
      </c>
      <c r="M36" s="39" t="s">
        <v>553</v>
      </c>
      <c r="N36" s="39" t="s">
        <v>553</v>
      </c>
      <c r="O36" s="101" t="s">
        <v>195</v>
      </c>
      <c r="P36" s="122" t="s">
        <v>791</v>
      </c>
      <c r="Q36" s="38" t="s">
        <v>871</v>
      </c>
      <c r="R36" s="105" t="s">
        <v>845</v>
      </c>
      <c r="S36" s="107" t="s">
        <v>78</v>
      </c>
      <c r="T36" s="107" t="s">
        <v>503</v>
      </c>
      <c r="U36" s="107" t="s">
        <v>510</v>
      </c>
      <c r="V36" s="111" t="s">
        <v>510</v>
      </c>
      <c r="W36" s="115">
        <v>41010</v>
      </c>
      <c r="X36" s="102" t="s">
        <v>554</v>
      </c>
      <c r="Y36" s="40" t="s">
        <v>555</v>
      </c>
      <c r="Z36" s="122" t="s">
        <v>868</v>
      </c>
    </row>
    <row r="37" spans="2:26" ht="15" customHeight="1" x14ac:dyDescent="0.35">
      <c r="B37" s="86" t="s">
        <v>724</v>
      </c>
      <c r="C37" s="92">
        <v>0</v>
      </c>
      <c r="D37" s="39">
        <v>0</v>
      </c>
      <c r="E37" s="92">
        <v>0</v>
      </c>
      <c r="F37" s="39">
        <v>0</v>
      </c>
      <c r="G37" s="92">
        <v>16169.41</v>
      </c>
      <c r="H37" s="39">
        <f t="shared" si="0"/>
        <v>18353.473325766176</v>
      </c>
      <c r="I37" s="99">
        <v>16169.41</v>
      </c>
      <c r="J37" s="39">
        <f t="shared" si="1"/>
        <v>18353.473325766176</v>
      </c>
      <c r="K37" s="39" t="s">
        <v>553</v>
      </c>
      <c r="L37" s="39" t="s">
        <v>553</v>
      </c>
      <c r="M37" s="39" t="s">
        <v>553</v>
      </c>
      <c r="N37" s="39" t="s">
        <v>553</v>
      </c>
      <c r="O37" s="86" t="s">
        <v>195</v>
      </c>
      <c r="P37" s="269" t="s">
        <v>792</v>
      </c>
      <c r="Q37" s="38" t="s">
        <v>871</v>
      </c>
      <c r="R37" s="102" t="s">
        <v>845</v>
      </c>
      <c r="S37" s="106" t="s">
        <v>80</v>
      </c>
      <c r="T37" s="106" t="s">
        <v>503</v>
      </c>
      <c r="U37" s="109" t="s">
        <v>510</v>
      </c>
      <c r="V37" s="110" t="s">
        <v>513</v>
      </c>
      <c r="W37" s="114">
        <v>4100</v>
      </c>
      <c r="X37" s="102" t="s">
        <v>554</v>
      </c>
      <c r="Y37" s="40" t="s">
        <v>555</v>
      </c>
      <c r="Z37" s="121" t="s">
        <v>855</v>
      </c>
    </row>
    <row r="38" spans="2:26" ht="15" customHeight="1" x14ac:dyDescent="0.35">
      <c r="B38" s="87" t="s">
        <v>732</v>
      </c>
      <c r="C38" s="92">
        <v>0</v>
      </c>
      <c r="D38" s="39">
        <v>0</v>
      </c>
      <c r="E38" s="92">
        <v>0</v>
      </c>
      <c r="F38" s="39">
        <v>0</v>
      </c>
      <c r="G38" s="100">
        <v>15000</v>
      </c>
      <c r="H38" s="39">
        <f t="shared" si="0"/>
        <v>17026.106696935301</v>
      </c>
      <c r="I38" s="100">
        <f>H38</f>
        <v>17026.106696935301</v>
      </c>
      <c r="J38" s="39">
        <f t="shared" si="1"/>
        <v>19325.887283695007</v>
      </c>
      <c r="K38" s="39" t="s">
        <v>553</v>
      </c>
      <c r="L38" s="39" t="s">
        <v>553</v>
      </c>
      <c r="M38" s="39" t="s">
        <v>553</v>
      </c>
      <c r="N38" s="39" t="s">
        <v>553</v>
      </c>
      <c r="O38" s="101" t="s">
        <v>195</v>
      </c>
      <c r="P38" s="270" t="s">
        <v>793</v>
      </c>
      <c r="Q38" s="38" t="s">
        <v>871</v>
      </c>
      <c r="R38" s="103" t="s">
        <v>845</v>
      </c>
      <c r="S38" s="107" t="s">
        <v>78</v>
      </c>
      <c r="T38" s="107" t="s">
        <v>503</v>
      </c>
      <c r="U38" s="107" t="s">
        <v>511</v>
      </c>
      <c r="V38" s="111" t="s">
        <v>510</v>
      </c>
      <c r="W38" s="115">
        <v>41010</v>
      </c>
      <c r="X38" s="102" t="s">
        <v>554</v>
      </c>
      <c r="Y38" s="40" t="s">
        <v>555</v>
      </c>
      <c r="Z38" s="122" t="s">
        <v>869</v>
      </c>
    </row>
    <row r="39" spans="2:26" ht="15" customHeight="1" x14ac:dyDescent="0.35">
      <c r="B39" s="86" t="s">
        <v>724</v>
      </c>
      <c r="C39" s="92">
        <v>0</v>
      </c>
      <c r="D39" s="39">
        <v>0</v>
      </c>
      <c r="E39" s="92">
        <v>0</v>
      </c>
      <c r="F39" s="39">
        <v>0</v>
      </c>
      <c r="G39" s="92">
        <v>9438.16</v>
      </c>
      <c r="H39" s="39">
        <f t="shared" si="0"/>
        <v>10713.007945516458</v>
      </c>
      <c r="I39" s="99">
        <v>9438.16</v>
      </c>
      <c r="J39" s="39">
        <f t="shared" si="1"/>
        <v>10713.007945516458</v>
      </c>
      <c r="K39" s="39" t="s">
        <v>553</v>
      </c>
      <c r="L39" s="39" t="s">
        <v>553</v>
      </c>
      <c r="M39" s="39" t="s">
        <v>553</v>
      </c>
      <c r="N39" s="39" t="s">
        <v>553</v>
      </c>
      <c r="O39" s="86" t="s">
        <v>195</v>
      </c>
      <c r="P39" s="122" t="s">
        <v>792</v>
      </c>
      <c r="Q39" s="38" t="s">
        <v>871</v>
      </c>
      <c r="R39" s="102" t="s">
        <v>845</v>
      </c>
      <c r="S39" s="106" t="s">
        <v>78</v>
      </c>
      <c r="T39" s="106" t="s">
        <v>503</v>
      </c>
      <c r="U39" s="109" t="s">
        <v>510</v>
      </c>
      <c r="V39" s="110" t="s">
        <v>513</v>
      </c>
      <c r="W39" s="114">
        <v>4100</v>
      </c>
      <c r="X39" s="102" t="s">
        <v>554</v>
      </c>
      <c r="Y39" s="40" t="s">
        <v>555</v>
      </c>
      <c r="Z39" s="121" t="s">
        <v>855</v>
      </c>
    </row>
    <row r="40" spans="2:26" ht="15" customHeight="1" x14ac:dyDescent="0.35">
      <c r="B40" s="86" t="s">
        <v>724</v>
      </c>
      <c r="C40" s="92">
        <v>0</v>
      </c>
      <c r="D40" s="39">
        <v>0</v>
      </c>
      <c r="E40" s="92">
        <v>0</v>
      </c>
      <c r="F40" s="39">
        <v>0</v>
      </c>
      <c r="G40" s="92">
        <v>6545.86</v>
      </c>
      <c r="H40" s="39">
        <f t="shared" si="0"/>
        <v>7430.0340522133938</v>
      </c>
      <c r="I40" s="99">
        <v>6545.86</v>
      </c>
      <c r="J40" s="39">
        <f t="shared" si="1"/>
        <v>7430.0340522133938</v>
      </c>
      <c r="K40" s="39" t="s">
        <v>553</v>
      </c>
      <c r="L40" s="39" t="s">
        <v>553</v>
      </c>
      <c r="M40" s="39" t="s">
        <v>553</v>
      </c>
      <c r="N40" s="39" t="s">
        <v>553</v>
      </c>
      <c r="O40" s="86" t="s">
        <v>195</v>
      </c>
      <c r="P40" s="269" t="s">
        <v>794</v>
      </c>
      <c r="Q40" s="38" t="s">
        <v>871</v>
      </c>
      <c r="R40" s="102" t="s">
        <v>845</v>
      </c>
      <c r="S40" s="106" t="s">
        <v>80</v>
      </c>
      <c r="T40" s="106" t="s">
        <v>503</v>
      </c>
      <c r="U40" s="109" t="s">
        <v>510</v>
      </c>
      <c r="V40" s="110" t="s">
        <v>513</v>
      </c>
      <c r="W40" s="114">
        <v>4100</v>
      </c>
      <c r="X40" s="102" t="s">
        <v>554</v>
      </c>
      <c r="Y40" s="40" t="s">
        <v>555</v>
      </c>
      <c r="Z40" s="121" t="s">
        <v>855</v>
      </c>
    </row>
    <row r="41" spans="2:26" ht="15" customHeight="1" x14ac:dyDescent="0.35">
      <c r="B41" s="86" t="s">
        <v>724</v>
      </c>
      <c r="C41" s="92">
        <v>0</v>
      </c>
      <c r="D41" s="39">
        <v>0</v>
      </c>
      <c r="E41" s="92">
        <v>0</v>
      </c>
      <c r="F41" s="39">
        <v>0</v>
      </c>
      <c r="G41" s="92">
        <v>5799</v>
      </c>
      <c r="H41" s="39">
        <f t="shared" si="0"/>
        <v>6582.2928490351869</v>
      </c>
      <c r="I41" s="99">
        <v>5799</v>
      </c>
      <c r="J41" s="39">
        <f t="shared" si="1"/>
        <v>6582.2928490351869</v>
      </c>
      <c r="K41" s="39" t="s">
        <v>553</v>
      </c>
      <c r="L41" s="39" t="s">
        <v>553</v>
      </c>
      <c r="M41" s="39" t="s">
        <v>553</v>
      </c>
      <c r="N41" s="39" t="s">
        <v>553</v>
      </c>
      <c r="O41" s="86" t="s">
        <v>195</v>
      </c>
      <c r="P41" s="269" t="s">
        <v>795</v>
      </c>
      <c r="Q41" s="38" t="s">
        <v>871</v>
      </c>
      <c r="R41" s="102" t="s">
        <v>845</v>
      </c>
      <c r="S41" s="106" t="s">
        <v>80</v>
      </c>
      <c r="T41" s="106" t="s">
        <v>508</v>
      </c>
      <c r="U41" s="106" t="s">
        <v>510</v>
      </c>
      <c r="V41" s="110" t="s">
        <v>510</v>
      </c>
      <c r="W41" s="114">
        <v>4100</v>
      </c>
      <c r="X41" s="102" t="s">
        <v>554</v>
      </c>
      <c r="Y41" s="40" t="s">
        <v>555</v>
      </c>
      <c r="Z41" s="121" t="s">
        <v>859</v>
      </c>
    </row>
    <row r="42" spans="2:26" ht="15" customHeight="1" x14ac:dyDescent="0.35">
      <c r="B42" s="86" t="s">
        <v>724</v>
      </c>
      <c r="C42" s="92">
        <v>0</v>
      </c>
      <c r="D42" s="39">
        <v>0</v>
      </c>
      <c r="E42" s="92">
        <v>0</v>
      </c>
      <c r="F42" s="39">
        <v>0</v>
      </c>
      <c r="G42" s="92">
        <v>1286</v>
      </c>
      <c r="H42" s="39">
        <f t="shared" si="0"/>
        <v>1459.7048808172531</v>
      </c>
      <c r="I42" s="99">
        <v>1286</v>
      </c>
      <c r="J42" s="39">
        <f t="shared" si="1"/>
        <v>1459.7048808172531</v>
      </c>
      <c r="K42" s="39" t="s">
        <v>553</v>
      </c>
      <c r="L42" s="39" t="s">
        <v>553</v>
      </c>
      <c r="M42" s="39" t="s">
        <v>553</v>
      </c>
      <c r="N42" s="39" t="s">
        <v>553</v>
      </c>
      <c r="O42" s="86" t="s">
        <v>195</v>
      </c>
      <c r="P42" s="269" t="s">
        <v>796</v>
      </c>
      <c r="Q42" s="38" t="s">
        <v>871</v>
      </c>
      <c r="R42" s="102" t="s">
        <v>845</v>
      </c>
      <c r="S42" s="106" t="s">
        <v>80</v>
      </c>
      <c r="T42" s="106" t="s">
        <v>503</v>
      </c>
      <c r="U42" s="106" t="s">
        <v>510</v>
      </c>
      <c r="V42" s="110" t="s">
        <v>510</v>
      </c>
      <c r="W42" s="114">
        <v>4100</v>
      </c>
      <c r="X42" s="102" t="s">
        <v>554</v>
      </c>
      <c r="Y42" s="40" t="s">
        <v>555</v>
      </c>
      <c r="Z42" s="121" t="s">
        <v>859</v>
      </c>
    </row>
    <row r="43" spans="2:26" ht="15" customHeight="1" x14ac:dyDescent="0.35">
      <c r="B43" s="90" t="s">
        <v>733</v>
      </c>
      <c r="C43" s="93">
        <v>1429314</v>
      </c>
      <c r="D43" s="39">
        <f t="shared" ref="D43:D73" si="2">C43/0.881</f>
        <v>1622376.8444948921</v>
      </c>
      <c r="E43" s="93">
        <v>1429314</v>
      </c>
      <c r="F43" s="39">
        <f t="shared" ref="F43:F73" si="3">E43/0.881</f>
        <v>1622376.8444948921</v>
      </c>
      <c r="G43" s="92">
        <v>0</v>
      </c>
      <c r="H43" s="39">
        <f t="shared" si="0"/>
        <v>0</v>
      </c>
      <c r="I43" s="99">
        <v>0</v>
      </c>
      <c r="J43" s="39">
        <f t="shared" si="1"/>
        <v>0</v>
      </c>
      <c r="K43" s="39" t="s">
        <v>553</v>
      </c>
      <c r="L43" s="39" t="s">
        <v>553</v>
      </c>
      <c r="M43" s="39" t="s">
        <v>553</v>
      </c>
      <c r="N43" s="39" t="s">
        <v>553</v>
      </c>
      <c r="O43" s="86" t="s">
        <v>195</v>
      </c>
      <c r="P43" s="122" t="s">
        <v>797</v>
      </c>
      <c r="Q43" s="38" t="s">
        <v>871</v>
      </c>
      <c r="R43" s="104" t="s">
        <v>845</v>
      </c>
      <c r="S43" s="108" t="s">
        <v>78</v>
      </c>
      <c r="T43" s="108" t="s">
        <v>506</v>
      </c>
      <c r="U43" s="109" t="s">
        <v>510</v>
      </c>
      <c r="V43" s="110" t="s">
        <v>850</v>
      </c>
      <c r="W43" s="120">
        <v>11230</v>
      </c>
      <c r="X43" s="102" t="s">
        <v>554</v>
      </c>
      <c r="Y43" s="40" t="s">
        <v>555</v>
      </c>
      <c r="Z43" s="114" t="s">
        <v>855</v>
      </c>
    </row>
    <row r="44" spans="2:26" ht="15" customHeight="1" x14ac:dyDescent="0.35">
      <c r="B44" s="86" t="s">
        <v>734</v>
      </c>
      <c r="C44" s="92">
        <v>2661890</v>
      </c>
      <c r="D44" s="39">
        <f t="shared" si="2"/>
        <v>3021441.5437003407</v>
      </c>
      <c r="E44" s="92">
        <v>2661890</v>
      </c>
      <c r="F44" s="39">
        <f t="shared" si="3"/>
        <v>3021441.5437003407</v>
      </c>
      <c r="G44" s="92">
        <v>0</v>
      </c>
      <c r="H44" s="39">
        <f t="shared" si="0"/>
        <v>0</v>
      </c>
      <c r="I44" s="99">
        <v>0</v>
      </c>
      <c r="J44" s="39">
        <f t="shared" si="1"/>
        <v>0</v>
      </c>
      <c r="K44" s="39" t="s">
        <v>553</v>
      </c>
      <c r="L44" s="39" t="s">
        <v>553</v>
      </c>
      <c r="M44" s="39" t="s">
        <v>553</v>
      </c>
      <c r="N44" s="39" t="s">
        <v>553</v>
      </c>
      <c r="O44" s="86" t="s">
        <v>195</v>
      </c>
      <c r="P44" s="269" t="s">
        <v>798</v>
      </c>
      <c r="Q44" s="38" t="s">
        <v>871</v>
      </c>
      <c r="R44" s="104" t="s">
        <v>845</v>
      </c>
      <c r="S44" s="108" t="s">
        <v>78</v>
      </c>
      <c r="T44" s="108" t="s">
        <v>506</v>
      </c>
      <c r="U44" s="109" t="s">
        <v>510</v>
      </c>
      <c r="V44" s="110" t="s">
        <v>850</v>
      </c>
      <c r="W44" s="120">
        <v>12110</v>
      </c>
      <c r="X44" s="102" t="s">
        <v>554</v>
      </c>
      <c r="Y44" s="40" t="s">
        <v>555</v>
      </c>
      <c r="Z44" s="114" t="s">
        <v>855</v>
      </c>
    </row>
    <row r="45" spans="2:26" ht="15" customHeight="1" x14ac:dyDescent="0.35">
      <c r="B45" s="86" t="s">
        <v>735</v>
      </c>
      <c r="C45" s="92">
        <v>15000000</v>
      </c>
      <c r="D45" s="39">
        <f t="shared" si="2"/>
        <v>17026106.6969353</v>
      </c>
      <c r="E45" s="92">
        <v>15000000</v>
      </c>
      <c r="F45" s="39">
        <f t="shared" si="3"/>
        <v>17026106.6969353</v>
      </c>
      <c r="G45" s="92">
        <v>0</v>
      </c>
      <c r="H45" s="39">
        <f t="shared" si="0"/>
        <v>0</v>
      </c>
      <c r="I45" s="99">
        <v>0</v>
      </c>
      <c r="J45" s="39">
        <f t="shared" si="1"/>
        <v>0</v>
      </c>
      <c r="K45" s="39" t="s">
        <v>553</v>
      </c>
      <c r="L45" s="39" t="s">
        <v>553</v>
      </c>
      <c r="M45" s="39" t="s">
        <v>553</v>
      </c>
      <c r="N45" s="39" t="s">
        <v>553</v>
      </c>
      <c r="O45" s="86" t="s">
        <v>195</v>
      </c>
      <c r="P45" s="269" t="s">
        <v>799</v>
      </c>
      <c r="Q45" s="38" t="s">
        <v>871</v>
      </c>
      <c r="R45" s="104" t="s">
        <v>845</v>
      </c>
      <c r="S45" s="108" t="s">
        <v>78</v>
      </c>
      <c r="T45" s="108" t="s">
        <v>506</v>
      </c>
      <c r="U45" s="109" t="s">
        <v>510</v>
      </c>
      <c r="V45" s="110" t="s">
        <v>850</v>
      </c>
      <c r="W45" s="120">
        <v>12262</v>
      </c>
      <c r="X45" s="102" t="s">
        <v>554</v>
      </c>
      <c r="Y45" s="40" t="s">
        <v>555</v>
      </c>
      <c r="Z45" s="114" t="s">
        <v>855</v>
      </c>
    </row>
    <row r="46" spans="2:26" ht="15" customHeight="1" x14ac:dyDescent="0.35">
      <c r="B46" s="91" t="s">
        <v>736</v>
      </c>
      <c r="C46" s="94">
        <v>3000000</v>
      </c>
      <c r="D46" s="39">
        <f t="shared" si="2"/>
        <v>3405221.3393870601</v>
      </c>
      <c r="E46" s="94">
        <v>3000000</v>
      </c>
      <c r="F46" s="39">
        <f t="shared" si="3"/>
        <v>3405221.3393870601</v>
      </c>
      <c r="G46" s="92">
        <v>0</v>
      </c>
      <c r="H46" s="39">
        <f t="shared" si="0"/>
        <v>0</v>
      </c>
      <c r="I46" s="99">
        <v>0</v>
      </c>
      <c r="J46" s="39">
        <f t="shared" si="1"/>
        <v>0</v>
      </c>
      <c r="K46" s="39" t="s">
        <v>553</v>
      </c>
      <c r="L46" s="39" t="s">
        <v>553</v>
      </c>
      <c r="M46" s="39" t="s">
        <v>553</v>
      </c>
      <c r="N46" s="39" t="s">
        <v>553</v>
      </c>
      <c r="O46" s="86" t="s">
        <v>195</v>
      </c>
      <c r="P46" s="273" t="s">
        <v>800</v>
      </c>
      <c r="Q46" s="38" t="s">
        <v>871</v>
      </c>
      <c r="R46" s="104" t="s">
        <v>845</v>
      </c>
      <c r="S46" s="108" t="s">
        <v>78</v>
      </c>
      <c r="T46" s="108" t="s">
        <v>506</v>
      </c>
      <c r="U46" s="109" t="s">
        <v>510</v>
      </c>
      <c r="V46" s="110" t="s">
        <v>850</v>
      </c>
      <c r="W46" s="120">
        <v>13040</v>
      </c>
      <c r="X46" s="102" t="s">
        <v>554</v>
      </c>
      <c r="Y46" s="40" t="s">
        <v>555</v>
      </c>
      <c r="Z46" s="114" t="s">
        <v>855</v>
      </c>
    </row>
    <row r="47" spans="2:26" ht="15" customHeight="1" x14ac:dyDescent="0.35">
      <c r="B47" s="90" t="s">
        <v>737</v>
      </c>
      <c r="C47" s="93">
        <v>25823456.670000002</v>
      </c>
      <c r="D47" s="39">
        <f t="shared" si="2"/>
        <v>29311528.569807038</v>
      </c>
      <c r="E47" s="93">
        <v>25823456.670000002</v>
      </c>
      <c r="F47" s="39">
        <f t="shared" si="3"/>
        <v>29311528.569807038</v>
      </c>
      <c r="G47" s="92">
        <v>0</v>
      </c>
      <c r="H47" s="39">
        <f t="shared" si="0"/>
        <v>0</v>
      </c>
      <c r="I47" s="99">
        <v>0</v>
      </c>
      <c r="J47" s="39">
        <f t="shared" si="1"/>
        <v>0</v>
      </c>
      <c r="K47" s="39" t="s">
        <v>553</v>
      </c>
      <c r="L47" s="39" t="s">
        <v>553</v>
      </c>
      <c r="M47" s="39" t="s">
        <v>553</v>
      </c>
      <c r="N47" s="39" t="s">
        <v>553</v>
      </c>
      <c r="O47" s="86" t="s">
        <v>195</v>
      </c>
      <c r="P47" s="122" t="s">
        <v>801</v>
      </c>
      <c r="Q47" s="38" t="s">
        <v>871</v>
      </c>
      <c r="R47" s="104" t="s">
        <v>845</v>
      </c>
      <c r="S47" s="108" t="s">
        <v>78</v>
      </c>
      <c r="T47" s="108" t="s">
        <v>506</v>
      </c>
      <c r="U47" s="109" t="s">
        <v>510</v>
      </c>
      <c r="V47" s="110" t="s">
        <v>850</v>
      </c>
      <c r="W47" s="120">
        <v>15110</v>
      </c>
      <c r="X47" s="102" t="s">
        <v>554</v>
      </c>
      <c r="Y47" s="40" t="s">
        <v>555</v>
      </c>
      <c r="Z47" s="114" t="s">
        <v>855</v>
      </c>
    </row>
    <row r="48" spans="2:26" ht="15" customHeight="1" x14ac:dyDescent="0.35">
      <c r="B48" s="90" t="s">
        <v>738</v>
      </c>
      <c r="C48" s="93">
        <v>200000</v>
      </c>
      <c r="D48" s="39">
        <f t="shared" si="2"/>
        <v>227014.75595913734</v>
      </c>
      <c r="E48" s="93">
        <v>200000</v>
      </c>
      <c r="F48" s="39">
        <f t="shared" si="3"/>
        <v>227014.75595913734</v>
      </c>
      <c r="G48" s="92">
        <v>0</v>
      </c>
      <c r="H48" s="39">
        <f t="shared" si="0"/>
        <v>0</v>
      </c>
      <c r="I48" s="99">
        <v>0</v>
      </c>
      <c r="J48" s="39">
        <f t="shared" si="1"/>
        <v>0</v>
      </c>
      <c r="K48" s="39" t="s">
        <v>553</v>
      </c>
      <c r="L48" s="39" t="s">
        <v>553</v>
      </c>
      <c r="M48" s="39" t="s">
        <v>553</v>
      </c>
      <c r="N48" s="39" t="s">
        <v>553</v>
      </c>
      <c r="O48" s="86" t="s">
        <v>195</v>
      </c>
      <c r="P48" s="122" t="s">
        <v>802</v>
      </c>
      <c r="Q48" s="38" t="s">
        <v>871</v>
      </c>
      <c r="R48" s="104" t="s">
        <v>845</v>
      </c>
      <c r="S48" s="108" t="s">
        <v>78</v>
      </c>
      <c r="T48" s="108" t="s">
        <v>506</v>
      </c>
      <c r="U48" s="109" t="s">
        <v>510</v>
      </c>
      <c r="V48" s="110" t="s">
        <v>850</v>
      </c>
      <c r="W48" s="120">
        <v>15110</v>
      </c>
      <c r="X48" s="102" t="s">
        <v>554</v>
      </c>
      <c r="Y48" s="40" t="s">
        <v>555</v>
      </c>
      <c r="Z48" s="114" t="s">
        <v>855</v>
      </c>
    </row>
    <row r="49" spans="2:26" ht="15" customHeight="1" x14ac:dyDescent="0.35">
      <c r="B49" s="90" t="s">
        <v>739</v>
      </c>
      <c r="C49" s="97">
        <v>37440000</v>
      </c>
      <c r="D49" s="39">
        <f t="shared" si="2"/>
        <v>42497162.315550514</v>
      </c>
      <c r="E49" s="97">
        <v>37440000</v>
      </c>
      <c r="F49" s="39">
        <f t="shared" si="3"/>
        <v>42497162.315550514</v>
      </c>
      <c r="G49" s="92">
        <v>0</v>
      </c>
      <c r="H49" s="39">
        <f t="shared" si="0"/>
        <v>0</v>
      </c>
      <c r="I49" s="99">
        <v>0</v>
      </c>
      <c r="J49" s="39">
        <f t="shared" si="1"/>
        <v>0</v>
      </c>
      <c r="K49" s="39" t="s">
        <v>553</v>
      </c>
      <c r="L49" s="39" t="s">
        <v>553</v>
      </c>
      <c r="M49" s="39" t="s">
        <v>553</v>
      </c>
      <c r="N49" s="39" t="s">
        <v>553</v>
      </c>
      <c r="O49" s="86" t="s">
        <v>195</v>
      </c>
      <c r="P49" s="122" t="s">
        <v>803</v>
      </c>
      <c r="Q49" s="38" t="s">
        <v>871</v>
      </c>
      <c r="R49" s="104" t="s">
        <v>845</v>
      </c>
      <c r="S49" s="108" t="s">
        <v>78</v>
      </c>
      <c r="T49" s="108" t="s">
        <v>506</v>
      </c>
      <c r="U49" s="109" t="s">
        <v>510</v>
      </c>
      <c r="V49" s="110" t="s">
        <v>850</v>
      </c>
      <c r="W49" s="120">
        <v>15111</v>
      </c>
      <c r="X49" s="102" t="s">
        <v>554</v>
      </c>
      <c r="Y49" s="40" t="s">
        <v>555</v>
      </c>
      <c r="Z49" s="114" t="s">
        <v>855</v>
      </c>
    </row>
    <row r="50" spans="2:26" ht="15" customHeight="1" x14ac:dyDescent="0.35">
      <c r="B50" s="87" t="s">
        <v>740</v>
      </c>
      <c r="C50" s="95">
        <v>425000</v>
      </c>
      <c r="D50" s="39">
        <f t="shared" si="2"/>
        <v>482406.35641316685</v>
      </c>
      <c r="E50" s="95">
        <v>425000</v>
      </c>
      <c r="F50" s="39">
        <f t="shared" si="3"/>
        <v>482406.35641316685</v>
      </c>
      <c r="G50" s="92">
        <v>0</v>
      </c>
      <c r="H50" s="39">
        <f t="shared" si="0"/>
        <v>0</v>
      </c>
      <c r="I50" s="99">
        <v>0</v>
      </c>
      <c r="J50" s="39">
        <f t="shared" si="1"/>
        <v>0</v>
      </c>
      <c r="K50" s="39" t="s">
        <v>553</v>
      </c>
      <c r="L50" s="39" t="s">
        <v>553</v>
      </c>
      <c r="M50" s="39" t="s">
        <v>553</v>
      </c>
      <c r="N50" s="39" t="s">
        <v>553</v>
      </c>
      <c r="O50" s="86" t="s">
        <v>195</v>
      </c>
      <c r="P50" s="270" t="s">
        <v>1801</v>
      </c>
      <c r="Q50" s="38" t="s">
        <v>871</v>
      </c>
      <c r="R50" s="104" t="s">
        <v>845</v>
      </c>
      <c r="S50" s="108" t="s">
        <v>78</v>
      </c>
      <c r="T50" s="108" t="s">
        <v>506</v>
      </c>
      <c r="U50" s="109" t="s">
        <v>510</v>
      </c>
      <c r="V50" s="110" t="s">
        <v>850</v>
      </c>
      <c r="W50" s="120">
        <v>15114</v>
      </c>
      <c r="X50" s="102" t="s">
        <v>554</v>
      </c>
      <c r="Y50" s="40" t="s">
        <v>555</v>
      </c>
      <c r="Z50" s="114" t="s">
        <v>855</v>
      </c>
    </row>
    <row r="51" spans="2:26" ht="15" customHeight="1" x14ac:dyDescent="0.35">
      <c r="B51" s="91" t="s">
        <v>741</v>
      </c>
      <c r="C51" s="94">
        <v>1112890</v>
      </c>
      <c r="D51" s="39">
        <f t="shared" si="2"/>
        <v>1263212.2587968218</v>
      </c>
      <c r="E51" s="94">
        <v>1112890</v>
      </c>
      <c r="F51" s="39">
        <f t="shared" si="3"/>
        <v>1263212.2587968218</v>
      </c>
      <c r="G51" s="92">
        <v>0</v>
      </c>
      <c r="H51" s="39">
        <f t="shared" si="0"/>
        <v>0</v>
      </c>
      <c r="I51" s="99">
        <v>0</v>
      </c>
      <c r="J51" s="39">
        <f t="shared" si="1"/>
        <v>0</v>
      </c>
      <c r="K51" s="39" t="s">
        <v>553</v>
      </c>
      <c r="L51" s="39" t="s">
        <v>553</v>
      </c>
      <c r="M51" s="39" t="s">
        <v>553</v>
      </c>
      <c r="N51" s="39" t="s">
        <v>553</v>
      </c>
      <c r="O51" s="86" t="s">
        <v>195</v>
      </c>
      <c r="P51" s="273" t="s">
        <v>804</v>
      </c>
      <c r="Q51" s="38" t="s">
        <v>871</v>
      </c>
      <c r="R51" s="104" t="s">
        <v>845</v>
      </c>
      <c r="S51" s="108" t="s">
        <v>78</v>
      </c>
      <c r="T51" s="108" t="s">
        <v>506</v>
      </c>
      <c r="U51" s="109" t="s">
        <v>510</v>
      </c>
      <c r="V51" s="110" t="s">
        <v>850</v>
      </c>
      <c r="W51" s="120">
        <v>15230</v>
      </c>
      <c r="X51" s="102" t="s">
        <v>554</v>
      </c>
      <c r="Y51" s="40" t="s">
        <v>555</v>
      </c>
      <c r="Z51" s="114" t="s">
        <v>855</v>
      </c>
    </row>
    <row r="52" spans="2:26" ht="15" customHeight="1" x14ac:dyDescent="0.35">
      <c r="B52" s="90" t="s">
        <v>742</v>
      </c>
      <c r="C52" s="93">
        <v>1793174</v>
      </c>
      <c r="D52" s="39">
        <f t="shared" si="2"/>
        <v>2035384.7900113508</v>
      </c>
      <c r="E52" s="93">
        <v>1793174</v>
      </c>
      <c r="F52" s="39">
        <f t="shared" si="3"/>
        <v>2035384.7900113508</v>
      </c>
      <c r="G52" s="92">
        <v>0</v>
      </c>
      <c r="H52" s="39">
        <f t="shared" si="0"/>
        <v>0</v>
      </c>
      <c r="I52" s="99">
        <v>0</v>
      </c>
      <c r="J52" s="39">
        <f t="shared" si="1"/>
        <v>0</v>
      </c>
      <c r="K52" s="39" t="s">
        <v>553</v>
      </c>
      <c r="L52" s="39" t="s">
        <v>553</v>
      </c>
      <c r="M52" s="39" t="s">
        <v>553</v>
      </c>
      <c r="N52" s="39" t="s">
        <v>553</v>
      </c>
      <c r="O52" s="86" t="s">
        <v>195</v>
      </c>
      <c r="P52" s="122" t="s">
        <v>805</v>
      </c>
      <c r="Q52" s="38" t="s">
        <v>871</v>
      </c>
      <c r="R52" s="104" t="s">
        <v>845</v>
      </c>
      <c r="S52" s="108" t="s">
        <v>78</v>
      </c>
      <c r="T52" s="108" t="s">
        <v>506</v>
      </c>
      <c r="U52" s="109" t="s">
        <v>510</v>
      </c>
      <c r="V52" s="110" t="s">
        <v>850</v>
      </c>
      <c r="W52" s="120">
        <v>16020</v>
      </c>
      <c r="X52" s="102" t="s">
        <v>554</v>
      </c>
      <c r="Y52" s="40" t="s">
        <v>555</v>
      </c>
      <c r="Z52" s="114" t="s">
        <v>855</v>
      </c>
    </row>
    <row r="53" spans="2:26" ht="15" customHeight="1" x14ac:dyDescent="0.35">
      <c r="B53" s="86" t="s">
        <v>743</v>
      </c>
      <c r="C53" s="96">
        <v>2814104</v>
      </c>
      <c r="D53" s="39">
        <f t="shared" si="2"/>
        <v>3194215.6640181611</v>
      </c>
      <c r="E53" s="96">
        <v>2814104</v>
      </c>
      <c r="F53" s="39">
        <f t="shared" si="3"/>
        <v>3194215.6640181611</v>
      </c>
      <c r="G53" s="92">
        <v>0</v>
      </c>
      <c r="H53" s="39">
        <f t="shared" si="0"/>
        <v>0</v>
      </c>
      <c r="I53" s="99">
        <v>0</v>
      </c>
      <c r="J53" s="39">
        <f t="shared" si="1"/>
        <v>0</v>
      </c>
      <c r="K53" s="39" t="s">
        <v>553</v>
      </c>
      <c r="L53" s="39" t="s">
        <v>553</v>
      </c>
      <c r="M53" s="39" t="s">
        <v>553</v>
      </c>
      <c r="N53" s="39" t="s">
        <v>553</v>
      </c>
      <c r="O53" s="86" t="s">
        <v>195</v>
      </c>
      <c r="P53" s="269" t="s">
        <v>806</v>
      </c>
      <c r="Q53" s="38" t="s">
        <v>871</v>
      </c>
      <c r="R53" s="104" t="s">
        <v>845</v>
      </c>
      <c r="S53" s="108" t="s">
        <v>78</v>
      </c>
      <c r="T53" s="108" t="s">
        <v>506</v>
      </c>
      <c r="U53" s="109" t="s">
        <v>510</v>
      </c>
      <c r="V53" s="110" t="s">
        <v>850</v>
      </c>
      <c r="W53" s="120">
        <v>31110</v>
      </c>
      <c r="X53" s="102" t="s">
        <v>554</v>
      </c>
      <c r="Y53" s="40" t="s">
        <v>555</v>
      </c>
      <c r="Z53" s="114" t="s">
        <v>855</v>
      </c>
    </row>
    <row r="54" spans="2:26" ht="15" customHeight="1" x14ac:dyDescent="0.35">
      <c r="B54" s="91" t="s">
        <v>744</v>
      </c>
      <c r="C54" s="94">
        <v>4000000</v>
      </c>
      <c r="D54" s="39">
        <f t="shared" si="2"/>
        <v>4540295.1191827469</v>
      </c>
      <c r="E54" s="94">
        <v>4000000</v>
      </c>
      <c r="F54" s="39">
        <f t="shared" si="3"/>
        <v>4540295.1191827469</v>
      </c>
      <c r="G54" s="92">
        <v>0</v>
      </c>
      <c r="H54" s="39">
        <f t="shared" si="0"/>
        <v>0</v>
      </c>
      <c r="I54" s="99">
        <v>0</v>
      </c>
      <c r="J54" s="39">
        <f t="shared" si="1"/>
        <v>0</v>
      </c>
      <c r="K54" s="39" t="s">
        <v>553</v>
      </c>
      <c r="L54" s="39" t="s">
        <v>553</v>
      </c>
      <c r="M54" s="39" t="s">
        <v>553</v>
      </c>
      <c r="N54" s="39" t="s">
        <v>553</v>
      </c>
      <c r="O54" s="86" t="s">
        <v>195</v>
      </c>
      <c r="P54" s="273" t="s">
        <v>807</v>
      </c>
      <c r="Q54" s="38" t="s">
        <v>871</v>
      </c>
      <c r="R54" s="104" t="s">
        <v>845</v>
      </c>
      <c r="S54" s="108" t="s">
        <v>78</v>
      </c>
      <c r="T54" s="108" t="s">
        <v>506</v>
      </c>
      <c r="U54" s="109" t="s">
        <v>510</v>
      </c>
      <c r="V54" s="110" t="s">
        <v>852</v>
      </c>
      <c r="W54" s="120">
        <v>31182</v>
      </c>
      <c r="X54" s="102" t="s">
        <v>554</v>
      </c>
      <c r="Y54" s="40" t="s">
        <v>555</v>
      </c>
      <c r="Z54" s="114" t="s">
        <v>855</v>
      </c>
    </row>
    <row r="55" spans="2:26" ht="15" customHeight="1" x14ac:dyDescent="0.35">
      <c r="B55" s="91" t="s">
        <v>745</v>
      </c>
      <c r="C55" s="94">
        <v>220000</v>
      </c>
      <c r="D55" s="39">
        <f t="shared" si="2"/>
        <v>249716.23155505108</v>
      </c>
      <c r="E55" s="94">
        <v>220000</v>
      </c>
      <c r="F55" s="39">
        <f t="shared" si="3"/>
        <v>249716.23155505108</v>
      </c>
      <c r="G55" s="92">
        <v>0</v>
      </c>
      <c r="H55" s="39">
        <f t="shared" si="0"/>
        <v>0</v>
      </c>
      <c r="I55" s="99">
        <v>0</v>
      </c>
      <c r="J55" s="39">
        <f t="shared" si="1"/>
        <v>0</v>
      </c>
      <c r="K55" s="39" t="s">
        <v>553</v>
      </c>
      <c r="L55" s="39" t="s">
        <v>553</v>
      </c>
      <c r="M55" s="39" t="s">
        <v>553</v>
      </c>
      <c r="N55" s="39" t="s">
        <v>553</v>
      </c>
      <c r="O55" s="86" t="s">
        <v>195</v>
      </c>
      <c r="P55" s="273" t="s">
        <v>808</v>
      </c>
      <c r="Q55" s="38" t="s">
        <v>871</v>
      </c>
      <c r="R55" s="104" t="s">
        <v>845</v>
      </c>
      <c r="S55" s="108" t="s">
        <v>78</v>
      </c>
      <c r="T55" s="108" t="s">
        <v>506</v>
      </c>
      <c r="U55" s="109" t="s">
        <v>510</v>
      </c>
      <c r="V55" s="110" t="s">
        <v>850</v>
      </c>
      <c r="W55" s="120">
        <v>32210</v>
      </c>
      <c r="X55" s="102" t="s">
        <v>554</v>
      </c>
      <c r="Y55" s="40" t="s">
        <v>555</v>
      </c>
      <c r="Z55" s="114" t="s">
        <v>855</v>
      </c>
    </row>
    <row r="56" spans="2:26" ht="15" customHeight="1" x14ac:dyDescent="0.35">
      <c r="B56" s="87" t="s">
        <v>746</v>
      </c>
      <c r="C56" s="95">
        <v>5300000</v>
      </c>
      <c r="D56" s="39">
        <f t="shared" si="2"/>
        <v>6015891.0329171391</v>
      </c>
      <c r="E56" s="95">
        <v>5300000</v>
      </c>
      <c r="F56" s="39">
        <f t="shared" si="3"/>
        <v>6015891.0329171391</v>
      </c>
      <c r="G56" s="92">
        <v>0</v>
      </c>
      <c r="H56" s="39">
        <f t="shared" si="0"/>
        <v>0</v>
      </c>
      <c r="I56" s="99">
        <v>0</v>
      </c>
      <c r="J56" s="39">
        <f t="shared" si="1"/>
        <v>0</v>
      </c>
      <c r="K56" s="39" t="s">
        <v>553</v>
      </c>
      <c r="L56" s="39" t="s">
        <v>553</v>
      </c>
      <c r="M56" s="39" t="s">
        <v>553</v>
      </c>
      <c r="N56" s="39" t="s">
        <v>553</v>
      </c>
      <c r="O56" s="86" t="s">
        <v>195</v>
      </c>
      <c r="P56" s="270" t="s">
        <v>809</v>
      </c>
      <c r="Q56" s="38" t="s">
        <v>871</v>
      </c>
      <c r="R56" s="104" t="s">
        <v>845</v>
      </c>
      <c r="S56" s="108" t="s">
        <v>78</v>
      </c>
      <c r="T56" s="108" t="s">
        <v>506</v>
      </c>
      <c r="U56" s="109" t="s">
        <v>510</v>
      </c>
      <c r="V56" s="110" t="s">
        <v>850</v>
      </c>
      <c r="W56" s="120">
        <v>41010</v>
      </c>
      <c r="X56" s="102" t="s">
        <v>554</v>
      </c>
      <c r="Y56" s="40" t="s">
        <v>555</v>
      </c>
      <c r="Z56" s="114" t="s">
        <v>855</v>
      </c>
    </row>
    <row r="57" spans="2:26" ht="15" customHeight="1" x14ac:dyDescent="0.35">
      <c r="B57" s="87" t="s">
        <v>747</v>
      </c>
      <c r="C57" s="93">
        <v>15000000</v>
      </c>
      <c r="D57" s="39">
        <f t="shared" si="2"/>
        <v>17026106.6969353</v>
      </c>
      <c r="E57" s="93">
        <v>15000000</v>
      </c>
      <c r="F57" s="39">
        <f t="shared" si="3"/>
        <v>17026106.6969353</v>
      </c>
      <c r="G57" s="92">
        <v>0</v>
      </c>
      <c r="H57" s="39">
        <f t="shared" si="0"/>
        <v>0</v>
      </c>
      <c r="I57" s="99">
        <v>0</v>
      </c>
      <c r="J57" s="39">
        <f t="shared" si="1"/>
        <v>0</v>
      </c>
      <c r="K57" s="39" t="s">
        <v>553</v>
      </c>
      <c r="L57" s="39" t="s">
        <v>553</v>
      </c>
      <c r="M57" s="39" t="s">
        <v>553</v>
      </c>
      <c r="N57" s="39" t="s">
        <v>553</v>
      </c>
      <c r="O57" s="86" t="s">
        <v>195</v>
      </c>
      <c r="P57" s="270" t="s">
        <v>810</v>
      </c>
      <c r="Q57" s="38" t="s">
        <v>871</v>
      </c>
      <c r="R57" s="104" t="s">
        <v>845</v>
      </c>
      <c r="S57" s="108" t="s">
        <v>78</v>
      </c>
      <c r="T57" s="108" t="s">
        <v>506</v>
      </c>
      <c r="U57" s="109" t="s">
        <v>510</v>
      </c>
      <c r="V57" s="110" t="s">
        <v>523</v>
      </c>
      <c r="W57" s="120">
        <v>41010</v>
      </c>
      <c r="X57" s="102" t="s">
        <v>554</v>
      </c>
      <c r="Y57" s="40" t="s">
        <v>555</v>
      </c>
      <c r="Z57" s="114" t="s">
        <v>855</v>
      </c>
    </row>
    <row r="58" spans="2:26" ht="15" customHeight="1" x14ac:dyDescent="0.35">
      <c r="B58" s="90" t="s">
        <v>748</v>
      </c>
      <c r="C58" s="93">
        <v>2066538</v>
      </c>
      <c r="D58" s="39">
        <f t="shared" si="2"/>
        <v>2345673.0987514188</v>
      </c>
      <c r="E58" s="93">
        <v>2066538</v>
      </c>
      <c r="F58" s="39">
        <f t="shared" si="3"/>
        <v>2345673.0987514188</v>
      </c>
      <c r="G58" s="92">
        <v>0</v>
      </c>
      <c r="H58" s="39">
        <f t="shared" si="0"/>
        <v>0</v>
      </c>
      <c r="I58" s="99">
        <v>0</v>
      </c>
      <c r="J58" s="39">
        <f t="shared" si="1"/>
        <v>0</v>
      </c>
      <c r="K58" s="39" t="s">
        <v>553</v>
      </c>
      <c r="L58" s="39" t="s">
        <v>553</v>
      </c>
      <c r="M58" s="39" t="s">
        <v>553</v>
      </c>
      <c r="N58" s="39" t="s">
        <v>553</v>
      </c>
      <c r="O58" s="86" t="s">
        <v>195</v>
      </c>
      <c r="P58" s="122" t="s">
        <v>811</v>
      </c>
      <c r="Q58" s="38" t="s">
        <v>871</v>
      </c>
      <c r="R58" s="104" t="s">
        <v>845</v>
      </c>
      <c r="S58" s="108" t="s">
        <v>78</v>
      </c>
      <c r="T58" s="108" t="s">
        <v>506</v>
      </c>
      <c r="U58" s="109" t="s">
        <v>510</v>
      </c>
      <c r="V58" s="110" t="s">
        <v>850</v>
      </c>
      <c r="W58" s="120">
        <v>41010</v>
      </c>
      <c r="X58" s="102" t="s">
        <v>554</v>
      </c>
      <c r="Y58" s="40" t="s">
        <v>555</v>
      </c>
      <c r="Z58" s="114" t="s">
        <v>855</v>
      </c>
    </row>
    <row r="59" spans="2:26" ht="15" customHeight="1" x14ac:dyDescent="0.35">
      <c r="B59" s="91" t="s">
        <v>749</v>
      </c>
      <c r="C59" s="94">
        <v>60691</v>
      </c>
      <c r="D59" s="39">
        <f t="shared" si="2"/>
        <v>68888.762769580018</v>
      </c>
      <c r="E59" s="94">
        <v>60691</v>
      </c>
      <c r="F59" s="39">
        <f t="shared" si="3"/>
        <v>68888.762769580018</v>
      </c>
      <c r="G59" s="92">
        <v>0</v>
      </c>
      <c r="H59" s="39">
        <f t="shared" si="0"/>
        <v>0</v>
      </c>
      <c r="I59" s="99">
        <v>0</v>
      </c>
      <c r="J59" s="39">
        <f t="shared" si="1"/>
        <v>0</v>
      </c>
      <c r="K59" s="39" t="s">
        <v>553</v>
      </c>
      <c r="L59" s="39" t="s">
        <v>553</v>
      </c>
      <c r="M59" s="39" t="s">
        <v>553</v>
      </c>
      <c r="N59" s="39" t="s">
        <v>553</v>
      </c>
      <c r="O59" s="86" t="s">
        <v>195</v>
      </c>
      <c r="P59" s="273" t="s">
        <v>812</v>
      </c>
      <c r="Q59" s="38" t="s">
        <v>871</v>
      </c>
      <c r="R59" s="104" t="s">
        <v>845</v>
      </c>
      <c r="S59" s="108" t="s">
        <v>78</v>
      </c>
      <c r="T59" s="108" t="s">
        <v>506</v>
      </c>
      <c r="U59" s="109" t="s">
        <v>510</v>
      </c>
      <c r="V59" s="110" t="s">
        <v>850</v>
      </c>
      <c r="W59" s="120">
        <v>41010</v>
      </c>
      <c r="X59" s="102" t="s">
        <v>554</v>
      </c>
      <c r="Y59" s="40" t="s">
        <v>555</v>
      </c>
      <c r="Z59" s="114" t="s">
        <v>855</v>
      </c>
    </row>
    <row r="60" spans="2:26" ht="15" customHeight="1" x14ac:dyDescent="0.35">
      <c r="B60" s="91" t="s">
        <v>750</v>
      </c>
      <c r="C60" s="94">
        <v>9944321</v>
      </c>
      <c r="D60" s="39">
        <f t="shared" si="2"/>
        <v>11287538.024971623</v>
      </c>
      <c r="E60" s="94">
        <v>9944321</v>
      </c>
      <c r="F60" s="39">
        <f t="shared" si="3"/>
        <v>11287538.024971623</v>
      </c>
      <c r="G60" s="92">
        <v>0</v>
      </c>
      <c r="H60" s="39">
        <f t="shared" si="0"/>
        <v>0</v>
      </c>
      <c r="I60" s="99">
        <v>0</v>
      </c>
      <c r="J60" s="39">
        <f t="shared" si="1"/>
        <v>0</v>
      </c>
      <c r="K60" s="39" t="s">
        <v>553</v>
      </c>
      <c r="L60" s="39" t="s">
        <v>553</v>
      </c>
      <c r="M60" s="39" t="s">
        <v>553</v>
      </c>
      <c r="N60" s="39" t="s">
        <v>553</v>
      </c>
      <c r="O60" s="86" t="s">
        <v>195</v>
      </c>
      <c r="P60" s="273" t="s">
        <v>813</v>
      </c>
      <c r="Q60" s="38" t="s">
        <v>871</v>
      </c>
      <c r="R60" s="104" t="s">
        <v>845</v>
      </c>
      <c r="S60" s="108" t="s">
        <v>78</v>
      </c>
      <c r="T60" s="108" t="s">
        <v>506</v>
      </c>
      <c r="U60" s="109" t="s">
        <v>510</v>
      </c>
      <c r="V60" s="110" t="s">
        <v>850</v>
      </c>
      <c r="W60" s="120">
        <v>43010</v>
      </c>
      <c r="X60" s="102" t="s">
        <v>554</v>
      </c>
      <c r="Y60" s="40" t="s">
        <v>555</v>
      </c>
      <c r="Z60" s="114" t="s">
        <v>855</v>
      </c>
    </row>
    <row r="61" spans="2:26" ht="15" customHeight="1" x14ac:dyDescent="0.35">
      <c r="B61" s="90" t="s">
        <v>751</v>
      </c>
      <c r="C61" s="97">
        <v>4300000</v>
      </c>
      <c r="D61" s="39">
        <f t="shared" si="2"/>
        <v>4880817.2531214524</v>
      </c>
      <c r="E61" s="97">
        <v>4300000</v>
      </c>
      <c r="F61" s="39">
        <f t="shared" si="3"/>
        <v>4880817.2531214524</v>
      </c>
      <c r="G61" s="92">
        <v>0</v>
      </c>
      <c r="H61" s="39">
        <f t="shared" si="0"/>
        <v>0</v>
      </c>
      <c r="I61" s="99">
        <v>0</v>
      </c>
      <c r="J61" s="39">
        <f t="shared" si="1"/>
        <v>0</v>
      </c>
      <c r="K61" s="39" t="s">
        <v>553</v>
      </c>
      <c r="L61" s="39" t="s">
        <v>553</v>
      </c>
      <c r="M61" s="39" t="s">
        <v>553</v>
      </c>
      <c r="N61" s="39" t="s">
        <v>553</v>
      </c>
      <c r="O61" s="86" t="s">
        <v>195</v>
      </c>
      <c r="P61" s="122" t="s">
        <v>814</v>
      </c>
      <c r="Q61" s="38" t="s">
        <v>871</v>
      </c>
      <c r="R61" s="104" t="s">
        <v>845</v>
      </c>
      <c r="S61" s="108" t="s">
        <v>78</v>
      </c>
      <c r="T61" s="108" t="s">
        <v>506</v>
      </c>
      <c r="U61" s="109" t="s">
        <v>510</v>
      </c>
      <c r="V61" s="110" t="s">
        <v>850</v>
      </c>
      <c r="W61" s="120">
        <v>60020</v>
      </c>
      <c r="X61" s="102" t="s">
        <v>554</v>
      </c>
      <c r="Y61" s="40" t="s">
        <v>555</v>
      </c>
      <c r="Z61" s="114" t="s">
        <v>855</v>
      </c>
    </row>
    <row r="62" spans="2:26" ht="15" customHeight="1" x14ac:dyDescent="0.35">
      <c r="B62" s="87" t="s">
        <v>751</v>
      </c>
      <c r="C62" s="93">
        <v>9850000</v>
      </c>
      <c r="D62" s="39">
        <f t="shared" si="2"/>
        <v>11180476.730987513</v>
      </c>
      <c r="E62" s="93">
        <v>9850000</v>
      </c>
      <c r="F62" s="39">
        <f t="shared" si="3"/>
        <v>11180476.730987513</v>
      </c>
      <c r="G62" s="92">
        <v>0</v>
      </c>
      <c r="H62" s="39">
        <f t="shared" si="0"/>
        <v>0</v>
      </c>
      <c r="I62" s="99">
        <v>0</v>
      </c>
      <c r="J62" s="39">
        <f t="shared" si="1"/>
        <v>0</v>
      </c>
      <c r="K62" s="39" t="s">
        <v>553</v>
      </c>
      <c r="L62" s="39" t="s">
        <v>553</v>
      </c>
      <c r="M62" s="39" t="s">
        <v>553</v>
      </c>
      <c r="N62" s="39" t="s">
        <v>553</v>
      </c>
      <c r="O62" s="86" t="s">
        <v>195</v>
      </c>
      <c r="P62" s="270" t="s">
        <v>815</v>
      </c>
      <c r="Q62" s="38" t="s">
        <v>871</v>
      </c>
      <c r="R62" s="104" t="s">
        <v>845</v>
      </c>
      <c r="S62" s="108" t="s">
        <v>78</v>
      </c>
      <c r="T62" s="108" t="s">
        <v>506</v>
      </c>
      <c r="U62" s="109" t="s">
        <v>510</v>
      </c>
      <c r="V62" s="110" t="s">
        <v>850</v>
      </c>
      <c r="W62" s="120">
        <v>60030</v>
      </c>
      <c r="X62" s="102" t="s">
        <v>554</v>
      </c>
      <c r="Y62" s="40" t="s">
        <v>555</v>
      </c>
      <c r="Z62" s="114" t="s">
        <v>855</v>
      </c>
    </row>
    <row r="63" spans="2:26" ht="15" customHeight="1" x14ac:dyDescent="0.35">
      <c r="B63" s="90" t="s">
        <v>752</v>
      </c>
      <c r="C63" s="93">
        <v>4012147.51</v>
      </c>
      <c r="D63" s="39">
        <f t="shared" si="2"/>
        <v>4554083.439273552</v>
      </c>
      <c r="E63" s="93">
        <v>4012147.51</v>
      </c>
      <c r="F63" s="39">
        <f t="shared" si="3"/>
        <v>4554083.439273552</v>
      </c>
      <c r="G63" s="92">
        <v>0</v>
      </c>
      <c r="H63" s="39">
        <f t="shared" si="0"/>
        <v>0</v>
      </c>
      <c r="I63" s="99">
        <v>0</v>
      </c>
      <c r="J63" s="39">
        <f t="shared" si="1"/>
        <v>0</v>
      </c>
      <c r="K63" s="39" t="s">
        <v>553</v>
      </c>
      <c r="L63" s="39" t="s">
        <v>553</v>
      </c>
      <c r="M63" s="39" t="s">
        <v>553</v>
      </c>
      <c r="N63" s="39" t="s">
        <v>553</v>
      </c>
      <c r="O63" s="86" t="s">
        <v>195</v>
      </c>
      <c r="P63" s="122" t="s">
        <v>816</v>
      </c>
      <c r="Q63" s="38" t="s">
        <v>871</v>
      </c>
      <c r="R63" s="104" t="s">
        <v>845</v>
      </c>
      <c r="S63" s="108" t="s">
        <v>78</v>
      </c>
      <c r="T63" s="108" t="s">
        <v>506</v>
      </c>
      <c r="U63" s="109" t="s">
        <v>510</v>
      </c>
      <c r="V63" s="110" t="s">
        <v>850</v>
      </c>
      <c r="W63" s="120">
        <v>60030</v>
      </c>
      <c r="X63" s="102" t="s">
        <v>554</v>
      </c>
      <c r="Y63" s="40" t="s">
        <v>555</v>
      </c>
      <c r="Z63" s="114" t="s">
        <v>855</v>
      </c>
    </row>
    <row r="64" spans="2:26" ht="15" customHeight="1" x14ac:dyDescent="0.35">
      <c r="B64" s="87" t="s">
        <v>753</v>
      </c>
      <c r="C64" s="95">
        <v>50000</v>
      </c>
      <c r="D64" s="39">
        <f t="shared" si="2"/>
        <v>56753.688989784336</v>
      </c>
      <c r="E64" s="95">
        <v>50000</v>
      </c>
      <c r="F64" s="39">
        <f t="shared" si="3"/>
        <v>56753.688989784336</v>
      </c>
      <c r="G64" s="92">
        <v>0</v>
      </c>
      <c r="H64" s="39">
        <f t="shared" si="0"/>
        <v>0</v>
      </c>
      <c r="I64" s="99">
        <v>0</v>
      </c>
      <c r="J64" s="39">
        <f t="shared" si="1"/>
        <v>0</v>
      </c>
      <c r="K64" s="39" t="s">
        <v>553</v>
      </c>
      <c r="L64" s="39" t="s">
        <v>553</v>
      </c>
      <c r="M64" s="39" t="s">
        <v>553</v>
      </c>
      <c r="N64" s="39" t="s">
        <v>553</v>
      </c>
      <c r="O64" s="86" t="s">
        <v>195</v>
      </c>
      <c r="P64" s="270" t="s">
        <v>1802</v>
      </c>
      <c r="Q64" s="38" t="s">
        <v>871</v>
      </c>
      <c r="R64" s="104" t="s">
        <v>845</v>
      </c>
      <c r="S64" s="108" t="s">
        <v>78</v>
      </c>
      <c r="T64" s="108" t="s">
        <v>506</v>
      </c>
      <c r="U64" s="109" t="s">
        <v>510</v>
      </c>
      <c r="V64" s="110" t="s">
        <v>850</v>
      </c>
      <c r="W64" s="120">
        <v>72050</v>
      </c>
      <c r="X64" s="102" t="s">
        <v>554</v>
      </c>
      <c r="Y64" s="40" t="s">
        <v>555</v>
      </c>
      <c r="Z64" s="114" t="s">
        <v>855</v>
      </c>
    </row>
    <row r="65" spans="2:26" ht="15" customHeight="1" x14ac:dyDescent="0.35">
      <c r="B65" s="87" t="s">
        <v>754</v>
      </c>
      <c r="C65" s="93">
        <v>5000000</v>
      </c>
      <c r="D65" s="39">
        <f t="shared" si="2"/>
        <v>5675368.8989784336</v>
      </c>
      <c r="E65" s="93">
        <v>5000000</v>
      </c>
      <c r="F65" s="39">
        <f t="shared" si="3"/>
        <v>5675368.8989784336</v>
      </c>
      <c r="G65" s="92">
        <v>0</v>
      </c>
      <c r="H65" s="39">
        <f t="shared" si="0"/>
        <v>0</v>
      </c>
      <c r="I65" s="99">
        <v>0</v>
      </c>
      <c r="J65" s="39">
        <f t="shared" si="1"/>
        <v>0</v>
      </c>
      <c r="K65" s="39" t="s">
        <v>553</v>
      </c>
      <c r="L65" s="39" t="s">
        <v>553</v>
      </c>
      <c r="M65" s="39" t="s">
        <v>553</v>
      </c>
      <c r="N65" s="39" t="s">
        <v>553</v>
      </c>
      <c r="O65" s="86" t="s">
        <v>195</v>
      </c>
      <c r="P65" s="270" t="s">
        <v>817</v>
      </c>
      <c r="Q65" s="38" t="s">
        <v>871</v>
      </c>
      <c r="R65" s="104" t="s">
        <v>845</v>
      </c>
      <c r="S65" s="108" t="s">
        <v>78</v>
      </c>
      <c r="T65" s="108" t="s">
        <v>506</v>
      </c>
      <c r="U65" s="109" t="s">
        <v>510</v>
      </c>
      <c r="V65" s="110" t="s">
        <v>850</v>
      </c>
      <c r="W65" s="120">
        <v>72050</v>
      </c>
      <c r="X65" s="102" t="s">
        <v>554</v>
      </c>
      <c r="Y65" s="40" t="s">
        <v>555</v>
      </c>
      <c r="Z65" s="114" t="s">
        <v>855</v>
      </c>
    </row>
    <row r="66" spans="2:26" ht="15" customHeight="1" x14ac:dyDescent="0.35">
      <c r="B66" s="87" t="s">
        <v>755</v>
      </c>
      <c r="C66" s="93">
        <v>5800000</v>
      </c>
      <c r="D66" s="39">
        <f t="shared" si="2"/>
        <v>6583427.9228149829</v>
      </c>
      <c r="E66" s="93">
        <v>5800000</v>
      </c>
      <c r="F66" s="39">
        <f t="shared" si="3"/>
        <v>6583427.9228149829</v>
      </c>
      <c r="G66" s="92">
        <v>0</v>
      </c>
      <c r="H66" s="39">
        <f t="shared" si="0"/>
        <v>0</v>
      </c>
      <c r="I66" s="99">
        <v>0</v>
      </c>
      <c r="J66" s="39">
        <f t="shared" si="1"/>
        <v>0</v>
      </c>
      <c r="K66" s="39" t="s">
        <v>553</v>
      </c>
      <c r="L66" s="39" t="s">
        <v>553</v>
      </c>
      <c r="M66" s="39" t="s">
        <v>553</v>
      </c>
      <c r="N66" s="39" t="s">
        <v>553</v>
      </c>
      <c r="O66" s="86" t="s">
        <v>195</v>
      </c>
      <c r="P66" s="270" t="s">
        <v>818</v>
      </c>
      <c r="Q66" s="38" t="s">
        <v>871</v>
      </c>
      <c r="R66" s="104" t="s">
        <v>845</v>
      </c>
      <c r="S66" s="108" t="s">
        <v>78</v>
      </c>
      <c r="T66" s="108" t="s">
        <v>506</v>
      </c>
      <c r="U66" s="109" t="s">
        <v>510</v>
      </c>
      <c r="V66" s="110" t="s">
        <v>850</v>
      </c>
      <c r="W66" s="120">
        <v>72050</v>
      </c>
      <c r="X66" s="102" t="s">
        <v>554</v>
      </c>
      <c r="Y66" s="40" t="s">
        <v>555</v>
      </c>
      <c r="Z66" s="114" t="s">
        <v>855</v>
      </c>
    </row>
    <row r="67" spans="2:26" ht="15" customHeight="1" x14ac:dyDescent="0.35">
      <c r="B67" s="91" t="s">
        <v>756</v>
      </c>
      <c r="C67" s="94">
        <v>10000000</v>
      </c>
      <c r="D67" s="39">
        <f t="shared" si="2"/>
        <v>11350737.797956867</v>
      </c>
      <c r="E67" s="94">
        <v>10000000</v>
      </c>
      <c r="F67" s="39">
        <f t="shared" si="3"/>
        <v>11350737.797956867</v>
      </c>
      <c r="G67" s="92">
        <v>0</v>
      </c>
      <c r="H67" s="39">
        <f t="shared" si="0"/>
        <v>0</v>
      </c>
      <c r="I67" s="99">
        <v>0</v>
      </c>
      <c r="J67" s="39">
        <f t="shared" si="1"/>
        <v>0</v>
      </c>
      <c r="K67" s="39" t="s">
        <v>553</v>
      </c>
      <c r="L67" s="39" t="s">
        <v>553</v>
      </c>
      <c r="M67" s="39" t="s">
        <v>553</v>
      </c>
      <c r="N67" s="39" t="s">
        <v>553</v>
      </c>
      <c r="O67" s="86" t="s">
        <v>195</v>
      </c>
      <c r="P67" s="273" t="s">
        <v>819</v>
      </c>
      <c r="Q67" s="38" t="s">
        <v>871</v>
      </c>
      <c r="R67" s="104" t="s">
        <v>845</v>
      </c>
      <c r="S67" s="108" t="s">
        <v>78</v>
      </c>
      <c r="T67" s="108" t="s">
        <v>506</v>
      </c>
      <c r="U67" s="109" t="s">
        <v>510</v>
      </c>
      <c r="V67" s="110" t="s">
        <v>850</v>
      </c>
      <c r="W67" s="120">
        <v>72050</v>
      </c>
      <c r="X67" s="102" t="s">
        <v>554</v>
      </c>
      <c r="Y67" s="40" t="s">
        <v>555</v>
      </c>
      <c r="Z67" s="114" t="s">
        <v>855</v>
      </c>
    </row>
    <row r="68" spans="2:26" ht="15" customHeight="1" x14ac:dyDescent="0.35">
      <c r="B68" s="91" t="s">
        <v>757</v>
      </c>
      <c r="C68" s="94">
        <v>150000</v>
      </c>
      <c r="D68" s="39">
        <f t="shared" si="2"/>
        <v>170261.06696935301</v>
      </c>
      <c r="E68" s="94">
        <v>150000</v>
      </c>
      <c r="F68" s="39">
        <f t="shared" si="3"/>
        <v>170261.06696935301</v>
      </c>
      <c r="G68" s="92">
        <v>0</v>
      </c>
      <c r="H68" s="39">
        <f t="shared" si="0"/>
        <v>0</v>
      </c>
      <c r="I68" s="99">
        <v>0</v>
      </c>
      <c r="J68" s="39">
        <f t="shared" si="1"/>
        <v>0</v>
      </c>
      <c r="K68" s="39" t="s">
        <v>553</v>
      </c>
      <c r="L68" s="39" t="s">
        <v>553</v>
      </c>
      <c r="M68" s="39" t="s">
        <v>553</v>
      </c>
      <c r="N68" s="39" t="s">
        <v>553</v>
      </c>
      <c r="O68" s="86" t="s">
        <v>195</v>
      </c>
      <c r="P68" s="273" t="s">
        <v>820</v>
      </c>
      <c r="Q68" s="38" t="s">
        <v>871</v>
      </c>
      <c r="R68" s="104" t="s">
        <v>845</v>
      </c>
      <c r="S68" s="108" t="s">
        <v>78</v>
      </c>
      <c r="T68" s="108" t="s">
        <v>506</v>
      </c>
      <c r="U68" s="109" t="s">
        <v>510</v>
      </c>
      <c r="V68" s="110" t="s">
        <v>850</v>
      </c>
      <c r="W68" s="120">
        <v>72050</v>
      </c>
      <c r="X68" s="102" t="s">
        <v>554</v>
      </c>
      <c r="Y68" s="40" t="s">
        <v>555</v>
      </c>
      <c r="Z68" s="114" t="s">
        <v>855</v>
      </c>
    </row>
    <row r="69" spans="2:26" ht="15" customHeight="1" x14ac:dyDescent="0.35">
      <c r="B69" s="86" t="s">
        <v>737</v>
      </c>
      <c r="C69" s="92">
        <v>7545600</v>
      </c>
      <c r="D69" s="39">
        <f t="shared" si="2"/>
        <v>8564812.7128263339</v>
      </c>
      <c r="E69" s="92">
        <v>7545600</v>
      </c>
      <c r="F69" s="39">
        <f t="shared" si="3"/>
        <v>8564812.7128263339</v>
      </c>
      <c r="G69" s="92">
        <v>0</v>
      </c>
      <c r="H69" s="39">
        <f t="shared" si="0"/>
        <v>0</v>
      </c>
      <c r="I69" s="99">
        <v>0</v>
      </c>
      <c r="J69" s="39">
        <f t="shared" si="1"/>
        <v>0</v>
      </c>
      <c r="K69" s="39" t="s">
        <v>553</v>
      </c>
      <c r="L69" s="39" t="s">
        <v>553</v>
      </c>
      <c r="M69" s="39" t="s">
        <v>553</v>
      </c>
      <c r="N69" s="39" t="s">
        <v>553</v>
      </c>
      <c r="O69" s="86" t="s">
        <v>195</v>
      </c>
      <c r="P69" s="269" t="s">
        <v>821</v>
      </c>
      <c r="Q69" s="38" t="s">
        <v>871</v>
      </c>
      <c r="R69" s="104" t="s">
        <v>845</v>
      </c>
      <c r="S69" s="108" t="s">
        <v>78</v>
      </c>
      <c r="T69" s="108" t="s">
        <v>506</v>
      </c>
      <c r="U69" s="109" t="s">
        <v>510</v>
      </c>
      <c r="V69" s="110" t="s">
        <v>850</v>
      </c>
      <c r="W69" s="120">
        <v>99810</v>
      </c>
      <c r="X69" s="102" t="s">
        <v>554</v>
      </c>
      <c r="Y69" s="40" t="s">
        <v>555</v>
      </c>
      <c r="Z69" s="114" t="s">
        <v>855</v>
      </c>
    </row>
    <row r="70" spans="2:26" ht="15" customHeight="1" x14ac:dyDescent="0.35">
      <c r="B70" s="86" t="s">
        <v>758</v>
      </c>
      <c r="C70" s="92">
        <v>150000</v>
      </c>
      <c r="D70" s="39">
        <f t="shared" si="2"/>
        <v>170261.06696935301</v>
      </c>
      <c r="E70" s="92">
        <v>150000</v>
      </c>
      <c r="F70" s="39">
        <f t="shared" si="3"/>
        <v>170261.06696935301</v>
      </c>
      <c r="G70" s="92">
        <v>0</v>
      </c>
      <c r="H70" s="39">
        <f t="shared" si="0"/>
        <v>0</v>
      </c>
      <c r="I70" s="99">
        <v>0</v>
      </c>
      <c r="J70" s="39">
        <f t="shared" si="1"/>
        <v>0</v>
      </c>
      <c r="K70" s="39" t="s">
        <v>553</v>
      </c>
      <c r="L70" s="39" t="s">
        <v>553</v>
      </c>
      <c r="M70" s="39" t="s">
        <v>553</v>
      </c>
      <c r="N70" s="39" t="s">
        <v>553</v>
      </c>
      <c r="O70" s="86" t="s">
        <v>195</v>
      </c>
      <c r="P70" s="269" t="s">
        <v>822</v>
      </c>
      <c r="Q70" s="38" t="s">
        <v>871</v>
      </c>
      <c r="R70" s="104" t="s">
        <v>845</v>
      </c>
      <c r="S70" s="108" t="s">
        <v>78</v>
      </c>
      <c r="T70" s="108" t="s">
        <v>506</v>
      </c>
      <c r="U70" s="109" t="s">
        <v>510</v>
      </c>
      <c r="V70" s="110" t="s">
        <v>850</v>
      </c>
      <c r="W70" s="120">
        <v>99810</v>
      </c>
      <c r="X70" s="102" t="s">
        <v>554</v>
      </c>
      <c r="Y70" s="40" t="s">
        <v>555</v>
      </c>
      <c r="Z70" s="114" t="s">
        <v>855</v>
      </c>
    </row>
    <row r="71" spans="2:26" ht="15" customHeight="1" x14ac:dyDescent="0.35">
      <c r="B71" s="86" t="s">
        <v>759</v>
      </c>
      <c r="C71" s="92">
        <v>9500000</v>
      </c>
      <c r="D71" s="39">
        <f t="shared" si="2"/>
        <v>10783200.908059023</v>
      </c>
      <c r="E71" s="92">
        <v>9500000</v>
      </c>
      <c r="F71" s="39">
        <f t="shared" si="3"/>
        <v>10783200.908059023</v>
      </c>
      <c r="G71" s="92">
        <v>0</v>
      </c>
      <c r="H71" s="39">
        <f t="shared" si="0"/>
        <v>0</v>
      </c>
      <c r="I71" s="99">
        <v>0</v>
      </c>
      <c r="J71" s="39">
        <f t="shared" si="1"/>
        <v>0</v>
      </c>
      <c r="K71" s="39" t="s">
        <v>553</v>
      </c>
      <c r="L71" s="39" t="s">
        <v>553</v>
      </c>
      <c r="M71" s="39" t="s">
        <v>553</v>
      </c>
      <c r="N71" s="39" t="s">
        <v>553</v>
      </c>
      <c r="O71" s="86" t="s">
        <v>195</v>
      </c>
      <c r="P71" s="269" t="s">
        <v>823</v>
      </c>
      <c r="Q71" s="38" t="s">
        <v>871</v>
      </c>
      <c r="R71" s="104" t="s">
        <v>845</v>
      </c>
      <c r="S71" s="108" t="s">
        <v>78</v>
      </c>
      <c r="T71" s="108" t="s">
        <v>506</v>
      </c>
      <c r="U71" s="109" t="s">
        <v>510</v>
      </c>
      <c r="V71" s="110" t="s">
        <v>850</v>
      </c>
      <c r="W71" s="120">
        <v>99810</v>
      </c>
      <c r="X71" s="102" t="s">
        <v>554</v>
      </c>
      <c r="Y71" s="40" t="s">
        <v>555</v>
      </c>
      <c r="Z71" s="114" t="s">
        <v>855</v>
      </c>
    </row>
    <row r="72" spans="2:26" ht="15" customHeight="1" x14ac:dyDescent="0.35">
      <c r="B72" s="87" t="s">
        <v>760</v>
      </c>
      <c r="C72" s="95">
        <v>18536110.41</v>
      </c>
      <c r="D72" s="39">
        <f t="shared" si="2"/>
        <v>21039852.905788876</v>
      </c>
      <c r="E72" s="95">
        <v>18536110.41</v>
      </c>
      <c r="F72" s="39">
        <f t="shared" si="3"/>
        <v>21039852.905788876</v>
      </c>
      <c r="G72" s="92">
        <v>0</v>
      </c>
      <c r="H72" s="39">
        <f t="shared" si="0"/>
        <v>0</v>
      </c>
      <c r="I72" s="99">
        <v>0</v>
      </c>
      <c r="J72" s="39">
        <f t="shared" si="1"/>
        <v>0</v>
      </c>
      <c r="K72" s="39" t="s">
        <v>553</v>
      </c>
      <c r="L72" s="39" t="s">
        <v>553</v>
      </c>
      <c r="M72" s="39" t="s">
        <v>553</v>
      </c>
      <c r="N72" s="39" t="s">
        <v>553</v>
      </c>
      <c r="O72" s="86" t="s">
        <v>195</v>
      </c>
      <c r="P72" s="270" t="s">
        <v>824</v>
      </c>
      <c r="Q72" s="38" t="s">
        <v>871</v>
      </c>
      <c r="R72" s="104" t="s">
        <v>845</v>
      </c>
      <c r="S72" s="108" t="s">
        <v>78</v>
      </c>
      <c r="T72" s="108" t="s">
        <v>506</v>
      </c>
      <c r="U72" s="109" t="s">
        <v>510</v>
      </c>
      <c r="V72" s="110" t="s">
        <v>850</v>
      </c>
      <c r="W72" s="120">
        <v>99810</v>
      </c>
      <c r="X72" s="102" t="s">
        <v>554</v>
      </c>
      <c r="Y72" s="40" t="s">
        <v>555</v>
      </c>
      <c r="Z72" s="114" t="s">
        <v>855</v>
      </c>
    </row>
    <row r="73" spans="2:26" ht="15" customHeight="1" x14ac:dyDescent="0.35">
      <c r="B73" s="87" t="s">
        <v>761</v>
      </c>
      <c r="C73" s="93">
        <v>111481390</v>
      </c>
      <c r="D73" s="39">
        <f t="shared" si="2"/>
        <v>126539602.72417708</v>
      </c>
      <c r="E73" s="93">
        <v>111481390</v>
      </c>
      <c r="F73" s="39">
        <f t="shared" si="3"/>
        <v>126539602.72417708</v>
      </c>
      <c r="G73" s="92">
        <v>0</v>
      </c>
      <c r="H73" s="39">
        <f t="shared" si="0"/>
        <v>0</v>
      </c>
      <c r="I73" s="99">
        <v>0</v>
      </c>
      <c r="J73" s="39">
        <f t="shared" si="1"/>
        <v>0</v>
      </c>
      <c r="K73" s="39" t="s">
        <v>553</v>
      </c>
      <c r="L73" s="39" t="s">
        <v>553</v>
      </c>
      <c r="M73" s="39" t="s">
        <v>553</v>
      </c>
      <c r="N73" s="39" t="s">
        <v>553</v>
      </c>
      <c r="O73" s="86" t="s">
        <v>195</v>
      </c>
      <c r="P73" s="270" t="s">
        <v>825</v>
      </c>
      <c r="Q73" s="38" t="s">
        <v>871</v>
      </c>
      <c r="R73" s="104" t="s">
        <v>845</v>
      </c>
      <c r="S73" s="108" t="s">
        <v>78</v>
      </c>
      <c r="T73" s="108" t="s">
        <v>506</v>
      </c>
      <c r="U73" s="109" t="s">
        <v>510</v>
      </c>
      <c r="V73" s="110" t="s">
        <v>850</v>
      </c>
      <c r="W73" s="120">
        <v>99810</v>
      </c>
      <c r="X73" s="102" t="s">
        <v>554</v>
      </c>
      <c r="Y73" s="40" t="s">
        <v>555</v>
      </c>
      <c r="Z73" s="114" t="s">
        <v>855</v>
      </c>
    </row>
    <row r="74" spans="2:26" ht="15" customHeight="1" x14ac:dyDescent="0.35">
      <c r="B74" s="87" t="s">
        <v>762</v>
      </c>
      <c r="C74" s="93">
        <v>42170000</v>
      </c>
      <c r="D74" s="39">
        <f t="shared" ref="D74:D87" si="4">C74/0.881</f>
        <v>47866061.293984108</v>
      </c>
      <c r="E74" s="93">
        <v>42170000</v>
      </c>
      <c r="F74" s="39">
        <f t="shared" ref="F74:F87" si="5">E74/0.881</f>
        <v>47866061.293984108</v>
      </c>
      <c r="G74" s="92">
        <v>0</v>
      </c>
      <c r="H74" s="39">
        <f t="shared" ref="H74:H87" si="6">G74/0.881</f>
        <v>0</v>
      </c>
      <c r="I74" s="99">
        <v>0</v>
      </c>
      <c r="J74" s="39">
        <f t="shared" ref="J74:J87" si="7">I74/0.881</f>
        <v>0</v>
      </c>
      <c r="K74" s="39" t="s">
        <v>553</v>
      </c>
      <c r="L74" s="39" t="s">
        <v>553</v>
      </c>
      <c r="M74" s="39" t="s">
        <v>553</v>
      </c>
      <c r="N74" s="39" t="s">
        <v>553</v>
      </c>
      <c r="O74" s="86" t="s">
        <v>195</v>
      </c>
      <c r="P74" s="270" t="s">
        <v>826</v>
      </c>
      <c r="Q74" s="38" t="s">
        <v>871</v>
      </c>
      <c r="R74" s="104" t="s">
        <v>845</v>
      </c>
      <c r="S74" s="108" t="s">
        <v>78</v>
      </c>
      <c r="T74" s="108" t="s">
        <v>506</v>
      </c>
      <c r="U74" s="109" t="s">
        <v>510</v>
      </c>
      <c r="V74" s="110" t="s">
        <v>850</v>
      </c>
      <c r="W74" s="120">
        <v>99810</v>
      </c>
      <c r="X74" s="102" t="s">
        <v>554</v>
      </c>
      <c r="Y74" s="40" t="s">
        <v>555</v>
      </c>
      <c r="Z74" s="114" t="s">
        <v>855</v>
      </c>
    </row>
    <row r="75" spans="2:26" ht="15" customHeight="1" x14ac:dyDescent="0.35">
      <c r="B75" s="91" t="s">
        <v>763</v>
      </c>
      <c r="C75" s="94">
        <v>477394386</v>
      </c>
      <c r="D75" s="39">
        <f t="shared" si="4"/>
        <v>541877850.17026103</v>
      </c>
      <c r="E75" s="94">
        <v>477394386</v>
      </c>
      <c r="F75" s="39">
        <f t="shared" si="5"/>
        <v>541877850.17026103</v>
      </c>
      <c r="G75" s="92">
        <v>0</v>
      </c>
      <c r="H75" s="39">
        <f t="shared" si="6"/>
        <v>0</v>
      </c>
      <c r="I75" s="99">
        <v>0</v>
      </c>
      <c r="J75" s="39">
        <f t="shared" si="7"/>
        <v>0</v>
      </c>
      <c r="K75" s="39" t="s">
        <v>553</v>
      </c>
      <c r="L75" s="39" t="s">
        <v>553</v>
      </c>
      <c r="M75" s="39" t="s">
        <v>553</v>
      </c>
      <c r="N75" s="39" t="s">
        <v>553</v>
      </c>
      <c r="O75" s="86" t="s">
        <v>195</v>
      </c>
      <c r="P75" s="273" t="s">
        <v>827</v>
      </c>
      <c r="Q75" s="38" t="s">
        <v>871</v>
      </c>
      <c r="R75" s="104" t="s">
        <v>845</v>
      </c>
      <c r="S75" s="108" t="s">
        <v>78</v>
      </c>
      <c r="T75" s="108" t="s">
        <v>506</v>
      </c>
      <c r="U75" s="109" t="s">
        <v>510</v>
      </c>
      <c r="V75" s="110" t="s">
        <v>850</v>
      </c>
      <c r="W75" s="120">
        <v>99810</v>
      </c>
      <c r="X75" s="102" t="s">
        <v>554</v>
      </c>
      <c r="Y75" s="40" t="s">
        <v>555</v>
      </c>
      <c r="Z75" s="114" t="s">
        <v>855</v>
      </c>
    </row>
    <row r="76" spans="2:26" ht="15" customHeight="1" x14ac:dyDescent="0.35">
      <c r="B76" s="86" t="s">
        <v>764</v>
      </c>
      <c r="C76" s="92">
        <v>1000000</v>
      </c>
      <c r="D76" s="39">
        <f t="shared" si="4"/>
        <v>1135073.7797956867</v>
      </c>
      <c r="E76" s="92">
        <v>1000000</v>
      </c>
      <c r="F76" s="39">
        <f t="shared" si="5"/>
        <v>1135073.7797956867</v>
      </c>
      <c r="G76" s="92">
        <v>0</v>
      </c>
      <c r="H76" s="39">
        <f t="shared" si="6"/>
        <v>0</v>
      </c>
      <c r="I76" s="99">
        <v>0</v>
      </c>
      <c r="J76" s="39">
        <f t="shared" si="7"/>
        <v>0</v>
      </c>
      <c r="K76" s="39" t="s">
        <v>553</v>
      </c>
      <c r="L76" s="39" t="s">
        <v>553</v>
      </c>
      <c r="M76" s="39" t="s">
        <v>553</v>
      </c>
      <c r="N76" s="39" t="s">
        <v>553</v>
      </c>
      <c r="O76" s="86" t="s">
        <v>195</v>
      </c>
      <c r="P76" s="269" t="s">
        <v>828</v>
      </c>
      <c r="Q76" s="38" t="s">
        <v>871</v>
      </c>
      <c r="R76" s="104" t="s">
        <v>845</v>
      </c>
      <c r="S76" s="108" t="s">
        <v>78</v>
      </c>
      <c r="T76" s="108" t="s">
        <v>506</v>
      </c>
      <c r="U76" s="109" t="s">
        <v>510</v>
      </c>
      <c r="V76" s="110" t="s">
        <v>850</v>
      </c>
      <c r="W76" s="120" t="s">
        <v>854</v>
      </c>
      <c r="X76" s="102" t="s">
        <v>554</v>
      </c>
      <c r="Y76" s="40" t="s">
        <v>555</v>
      </c>
      <c r="Z76" s="114" t="s">
        <v>855</v>
      </c>
    </row>
    <row r="77" spans="2:26" ht="15" customHeight="1" x14ac:dyDescent="0.35">
      <c r="B77" s="86" t="s">
        <v>743</v>
      </c>
      <c r="C77" s="92">
        <v>2000000</v>
      </c>
      <c r="D77" s="39">
        <f t="shared" si="4"/>
        <v>2270147.5595913734</v>
      </c>
      <c r="E77" s="92">
        <v>2000000</v>
      </c>
      <c r="F77" s="39">
        <f t="shared" si="5"/>
        <v>2270147.5595913734</v>
      </c>
      <c r="G77" s="92">
        <v>0</v>
      </c>
      <c r="H77" s="39">
        <f t="shared" si="6"/>
        <v>0</v>
      </c>
      <c r="I77" s="99">
        <v>0</v>
      </c>
      <c r="J77" s="39">
        <f t="shared" si="7"/>
        <v>0</v>
      </c>
      <c r="K77" s="39" t="s">
        <v>553</v>
      </c>
      <c r="L77" s="39" t="s">
        <v>553</v>
      </c>
      <c r="M77" s="39" t="s">
        <v>553</v>
      </c>
      <c r="N77" s="39" t="s">
        <v>553</v>
      </c>
      <c r="O77" s="86" t="s">
        <v>195</v>
      </c>
      <c r="P77" s="269" t="s">
        <v>829</v>
      </c>
      <c r="Q77" s="38" t="s">
        <v>871</v>
      </c>
      <c r="R77" s="104" t="s">
        <v>845</v>
      </c>
      <c r="S77" s="108" t="s">
        <v>78</v>
      </c>
      <c r="T77" s="108" t="s">
        <v>506</v>
      </c>
      <c r="U77" s="109" t="s">
        <v>510</v>
      </c>
      <c r="V77" s="110" t="s">
        <v>850</v>
      </c>
      <c r="W77" s="120" t="s">
        <v>854</v>
      </c>
      <c r="X77" s="102" t="s">
        <v>554</v>
      </c>
      <c r="Y77" s="40" t="s">
        <v>555</v>
      </c>
      <c r="Z77" s="114" t="s">
        <v>855</v>
      </c>
    </row>
    <row r="78" spans="2:26" ht="15" customHeight="1" x14ac:dyDescent="0.35">
      <c r="B78" s="86" t="s">
        <v>765</v>
      </c>
      <c r="C78" s="92">
        <v>9000000</v>
      </c>
      <c r="D78" s="39">
        <f t="shared" si="4"/>
        <v>10215664.018161179</v>
      </c>
      <c r="E78" s="92">
        <v>9000000</v>
      </c>
      <c r="F78" s="39">
        <f t="shared" si="5"/>
        <v>10215664.018161179</v>
      </c>
      <c r="G78" s="92">
        <v>0</v>
      </c>
      <c r="H78" s="39">
        <f t="shared" si="6"/>
        <v>0</v>
      </c>
      <c r="I78" s="99">
        <v>0</v>
      </c>
      <c r="J78" s="39">
        <f t="shared" si="7"/>
        <v>0</v>
      </c>
      <c r="K78" s="39" t="s">
        <v>553</v>
      </c>
      <c r="L78" s="39" t="s">
        <v>553</v>
      </c>
      <c r="M78" s="39" t="s">
        <v>553</v>
      </c>
      <c r="N78" s="39" t="s">
        <v>553</v>
      </c>
      <c r="O78" s="86" t="s">
        <v>195</v>
      </c>
      <c r="P78" s="269" t="s">
        <v>830</v>
      </c>
      <c r="Q78" s="38" t="s">
        <v>871</v>
      </c>
      <c r="R78" s="104" t="s">
        <v>845</v>
      </c>
      <c r="S78" s="108" t="s">
        <v>78</v>
      </c>
      <c r="T78" s="108" t="s">
        <v>506</v>
      </c>
      <c r="U78" s="109" t="s">
        <v>510</v>
      </c>
      <c r="V78" s="110" t="s">
        <v>850</v>
      </c>
      <c r="W78" s="120" t="s">
        <v>854</v>
      </c>
      <c r="X78" s="102" t="s">
        <v>554</v>
      </c>
      <c r="Y78" s="40" t="s">
        <v>555</v>
      </c>
      <c r="Z78" s="114" t="s">
        <v>855</v>
      </c>
    </row>
    <row r="79" spans="2:26" ht="15" customHeight="1" x14ac:dyDescent="0.35">
      <c r="B79" s="87" t="s">
        <v>766</v>
      </c>
      <c r="C79" s="93">
        <v>15000000</v>
      </c>
      <c r="D79" s="39">
        <f t="shared" si="4"/>
        <v>17026106.6969353</v>
      </c>
      <c r="E79" s="93">
        <v>15000000</v>
      </c>
      <c r="F79" s="39">
        <f t="shared" si="5"/>
        <v>17026106.6969353</v>
      </c>
      <c r="G79" s="92">
        <v>0</v>
      </c>
      <c r="H79" s="39">
        <f t="shared" si="6"/>
        <v>0</v>
      </c>
      <c r="I79" s="99">
        <v>0</v>
      </c>
      <c r="J79" s="39">
        <f t="shared" si="7"/>
        <v>0</v>
      </c>
      <c r="K79" s="39" t="s">
        <v>553</v>
      </c>
      <c r="L79" s="39" t="s">
        <v>553</v>
      </c>
      <c r="M79" s="39" t="s">
        <v>553</v>
      </c>
      <c r="N79" s="39" t="s">
        <v>553</v>
      </c>
      <c r="O79" s="86" t="s">
        <v>195</v>
      </c>
      <c r="P79" s="270" t="s">
        <v>831</v>
      </c>
      <c r="Q79" s="38" t="s">
        <v>871</v>
      </c>
      <c r="R79" s="104" t="s">
        <v>845</v>
      </c>
      <c r="S79" s="108" t="s">
        <v>78</v>
      </c>
      <c r="T79" s="108" t="s">
        <v>506</v>
      </c>
      <c r="U79" s="109" t="s">
        <v>510</v>
      </c>
      <c r="V79" s="110" t="s">
        <v>850</v>
      </c>
      <c r="W79" s="120" t="s">
        <v>854</v>
      </c>
      <c r="X79" s="102" t="s">
        <v>554</v>
      </c>
      <c r="Y79" s="40" t="s">
        <v>555</v>
      </c>
      <c r="Z79" s="114" t="s">
        <v>855</v>
      </c>
    </row>
    <row r="80" spans="2:26" ht="15" customHeight="1" x14ac:dyDescent="0.35">
      <c r="B80" s="87" t="s">
        <v>767</v>
      </c>
      <c r="C80" s="93">
        <v>6500000</v>
      </c>
      <c r="D80" s="39">
        <f t="shared" si="4"/>
        <v>7377979.5686719632</v>
      </c>
      <c r="E80" s="93">
        <v>6500000</v>
      </c>
      <c r="F80" s="39">
        <f t="shared" si="5"/>
        <v>7377979.5686719632</v>
      </c>
      <c r="G80" s="92">
        <v>0</v>
      </c>
      <c r="H80" s="39">
        <f t="shared" si="6"/>
        <v>0</v>
      </c>
      <c r="I80" s="99">
        <v>0</v>
      </c>
      <c r="J80" s="39">
        <f t="shared" si="7"/>
        <v>0</v>
      </c>
      <c r="K80" s="39" t="s">
        <v>553</v>
      </c>
      <c r="L80" s="39" t="s">
        <v>553</v>
      </c>
      <c r="M80" s="39" t="s">
        <v>553</v>
      </c>
      <c r="N80" s="39" t="s">
        <v>553</v>
      </c>
      <c r="O80" s="86" t="s">
        <v>195</v>
      </c>
      <c r="P80" s="270" t="s">
        <v>832</v>
      </c>
      <c r="Q80" s="38" t="s">
        <v>871</v>
      </c>
      <c r="R80" s="104" t="s">
        <v>845</v>
      </c>
      <c r="S80" s="108" t="s">
        <v>78</v>
      </c>
      <c r="T80" s="108" t="s">
        <v>506</v>
      </c>
      <c r="U80" s="109" t="s">
        <v>510</v>
      </c>
      <c r="V80" s="110" t="s">
        <v>850</v>
      </c>
      <c r="W80" s="120" t="s">
        <v>854</v>
      </c>
      <c r="X80" s="102" t="s">
        <v>554</v>
      </c>
      <c r="Y80" s="40" t="s">
        <v>555</v>
      </c>
      <c r="Z80" s="114" t="s">
        <v>855</v>
      </c>
    </row>
    <row r="81" spans="2:26" ht="15" customHeight="1" x14ac:dyDescent="0.35">
      <c r="B81" s="91" t="s">
        <v>768</v>
      </c>
      <c r="C81" s="94">
        <v>4000000</v>
      </c>
      <c r="D81" s="39">
        <f t="shared" si="4"/>
        <v>4540295.1191827469</v>
      </c>
      <c r="E81" s="94">
        <v>4000000</v>
      </c>
      <c r="F81" s="39">
        <f t="shared" si="5"/>
        <v>4540295.1191827469</v>
      </c>
      <c r="G81" s="92">
        <v>0</v>
      </c>
      <c r="H81" s="39">
        <f t="shared" si="6"/>
        <v>0</v>
      </c>
      <c r="I81" s="99">
        <v>0</v>
      </c>
      <c r="J81" s="39">
        <f t="shared" si="7"/>
        <v>0</v>
      </c>
      <c r="K81" s="39" t="s">
        <v>553</v>
      </c>
      <c r="L81" s="39" t="s">
        <v>553</v>
      </c>
      <c r="M81" s="39" t="s">
        <v>553</v>
      </c>
      <c r="N81" s="39" t="s">
        <v>553</v>
      </c>
      <c r="O81" s="86" t="s">
        <v>195</v>
      </c>
      <c r="P81" s="273" t="s">
        <v>833</v>
      </c>
      <c r="Q81" s="38" t="s">
        <v>871</v>
      </c>
      <c r="R81" s="104" t="s">
        <v>845</v>
      </c>
      <c r="S81" s="108" t="s">
        <v>78</v>
      </c>
      <c r="T81" s="108" t="s">
        <v>506</v>
      </c>
      <c r="U81" s="109" t="s">
        <v>510</v>
      </c>
      <c r="V81" s="110" t="s">
        <v>850</v>
      </c>
      <c r="W81" s="120" t="s">
        <v>854</v>
      </c>
      <c r="X81" s="102" t="s">
        <v>554</v>
      </c>
      <c r="Y81" s="40" t="s">
        <v>555</v>
      </c>
      <c r="Z81" s="114" t="s">
        <v>855</v>
      </c>
    </row>
    <row r="82" spans="2:26" ht="15" customHeight="1" x14ac:dyDescent="0.35">
      <c r="B82" s="91" t="s">
        <v>769</v>
      </c>
      <c r="C82" s="94">
        <v>38449701.600000001</v>
      </c>
      <c r="D82" s="39">
        <f t="shared" si="4"/>
        <v>43643248.127128266</v>
      </c>
      <c r="E82" s="94">
        <v>38449701.600000001</v>
      </c>
      <c r="F82" s="39">
        <f t="shared" si="5"/>
        <v>43643248.127128266</v>
      </c>
      <c r="G82" s="92">
        <v>0</v>
      </c>
      <c r="H82" s="39">
        <f t="shared" si="6"/>
        <v>0</v>
      </c>
      <c r="I82" s="99">
        <v>0</v>
      </c>
      <c r="J82" s="39">
        <f t="shared" si="7"/>
        <v>0</v>
      </c>
      <c r="K82" s="39" t="s">
        <v>553</v>
      </c>
      <c r="L82" s="39" t="s">
        <v>553</v>
      </c>
      <c r="M82" s="39" t="s">
        <v>553</v>
      </c>
      <c r="N82" s="39" t="s">
        <v>553</v>
      </c>
      <c r="O82" s="86" t="s">
        <v>195</v>
      </c>
      <c r="P82" s="269" t="s">
        <v>834</v>
      </c>
      <c r="Q82" s="38" t="s">
        <v>871</v>
      </c>
      <c r="R82" s="104" t="s">
        <v>845</v>
      </c>
      <c r="S82" s="108" t="s">
        <v>78</v>
      </c>
      <c r="T82" s="108" t="s">
        <v>506</v>
      </c>
      <c r="U82" s="109" t="s">
        <v>510</v>
      </c>
      <c r="V82" s="110" t="s">
        <v>850</v>
      </c>
      <c r="W82" s="120" t="s">
        <v>854</v>
      </c>
      <c r="X82" s="102" t="s">
        <v>554</v>
      </c>
      <c r="Y82" s="40" t="s">
        <v>555</v>
      </c>
      <c r="Z82" s="114" t="s">
        <v>855</v>
      </c>
    </row>
    <row r="83" spans="2:26" ht="15" customHeight="1" x14ac:dyDescent="0.35">
      <c r="B83" s="91" t="s">
        <v>770</v>
      </c>
      <c r="C83" s="94">
        <v>3000000</v>
      </c>
      <c r="D83" s="39">
        <f t="shared" si="4"/>
        <v>3405221.3393870601</v>
      </c>
      <c r="E83" s="94">
        <v>3000000</v>
      </c>
      <c r="F83" s="39">
        <f t="shared" si="5"/>
        <v>3405221.3393870601</v>
      </c>
      <c r="G83" s="92">
        <v>0</v>
      </c>
      <c r="H83" s="39">
        <f t="shared" si="6"/>
        <v>0</v>
      </c>
      <c r="I83" s="99">
        <v>0</v>
      </c>
      <c r="J83" s="39">
        <f t="shared" si="7"/>
        <v>0</v>
      </c>
      <c r="K83" s="39" t="s">
        <v>553</v>
      </c>
      <c r="L83" s="39" t="s">
        <v>553</v>
      </c>
      <c r="M83" s="39" t="s">
        <v>553</v>
      </c>
      <c r="N83" s="39" t="s">
        <v>553</v>
      </c>
      <c r="O83" s="86" t="s">
        <v>195</v>
      </c>
      <c r="P83" s="273" t="s">
        <v>835</v>
      </c>
      <c r="Q83" s="38" t="s">
        <v>871</v>
      </c>
      <c r="R83" s="104" t="s">
        <v>845</v>
      </c>
      <c r="S83" s="108" t="s">
        <v>78</v>
      </c>
      <c r="T83" s="108" t="s">
        <v>506</v>
      </c>
      <c r="U83" s="109" t="s">
        <v>510</v>
      </c>
      <c r="V83" s="110" t="s">
        <v>850</v>
      </c>
      <c r="W83" s="120" t="s">
        <v>854</v>
      </c>
      <c r="X83" s="102" t="s">
        <v>554</v>
      </c>
      <c r="Y83" s="40" t="s">
        <v>555</v>
      </c>
      <c r="Z83" s="114" t="s">
        <v>855</v>
      </c>
    </row>
    <row r="84" spans="2:26" ht="15" customHeight="1" x14ac:dyDescent="0.35">
      <c r="B84" s="91" t="s">
        <v>764</v>
      </c>
      <c r="C84" s="94">
        <v>423877.14</v>
      </c>
      <c r="D84" s="39">
        <f t="shared" si="4"/>
        <v>481131.82746878546</v>
      </c>
      <c r="E84" s="94">
        <v>423877.14</v>
      </c>
      <c r="F84" s="39">
        <f t="shared" si="5"/>
        <v>481131.82746878546</v>
      </c>
      <c r="G84" s="92">
        <v>0</v>
      </c>
      <c r="H84" s="39">
        <f t="shared" si="6"/>
        <v>0</v>
      </c>
      <c r="I84" s="99">
        <v>0</v>
      </c>
      <c r="J84" s="39">
        <f t="shared" si="7"/>
        <v>0</v>
      </c>
      <c r="K84" s="39" t="s">
        <v>553</v>
      </c>
      <c r="L84" s="39" t="s">
        <v>553</v>
      </c>
      <c r="M84" s="39" t="s">
        <v>553</v>
      </c>
      <c r="N84" s="39" t="s">
        <v>553</v>
      </c>
      <c r="O84" s="86" t="s">
        <v>195</v>
      </c>
      <c r="P84" s="273" t="s">
        <v>836</v>
      </c>
      <c r="Q84" s="38" t="s">
        <v>871</v>
      </c>
      <c r="R84" s="104" t="s">
        <v>845</v>
      </c>
      <c r="S84" s="108" t="s">
        <v>78</v>
      </c>
      <c r="T84" s="108" t="s">
        <v>506</v>
      </c>
      <c r="U84" s="109" t="s">
        <v>510</v>
      </c>
      <c r="V84" s="110" t="s">
        <v>850</v>
      </c>
      <c r="W84" s="120" t="s">
        <v>854</v>
      </c>
      <c r="X84" s="102" t="s">
        <v>554</v>
      </c>
      <c r="Y84" s="40" t="s">
        <v>555</v>
      </c>
      <c r="Z84" s="114" t="s">
        <v>855</v>
      </c>
    </row>
    <row r="85" spans="2:26" ht="15" customHeight="1" x14ac:dyDescent="0.35">
      <c r="B85" s="91" t="s">
        <v>771</v>
      </c>
      <c r="C85" s="94">
        <v>2500000</v>
      </c>
      <c r="D85" s="39">
        <f t="shared" si="4"/>
        <v>2837684.4494892168</v>
      </c>
      <c r="E85" s="94">
        <v>2500000</v>
      </c>
      <c r="F85" s="39">
        <f t="shared" si="5"/>
        <v>2837684.4494892168</v>
      </c>
      <c r="G85" s="92">
        <v>0</v>
      </c>
      <c r="H85" s="39">
        <f t="shared" si="6"/>
        <v>0</v>
      </c>
      <c r="I85" s="99">
        <v>0</v>
      </c>
      <c r="J85" s="39">
        <f t="shared" si="7"/>
        <v>0</v>
      </c>
      <c r="K85" s="39" t="s">
        <v>553</v>
      </c>
      <c r="L85" s="39" t="s">
        <v>553</v>
      </c>
      <c r="M85" s="39" t="s">
        <v>553</v>
      </c>
      <c r="N85" s="39" t="s">
        <v>553</v>
      </c>
      <c r="O85" s="86" t="s">
        <v>195</v>
      </c>
      <c r="P85" s="273" t="s">
        <v>837</v>
      </c>
      <c r="Q85" s="38" t="s">
        <v>871</v>
      </c>
      <c r="R85" s="104" t="s">
        <v>845</v>
      </c>
      <c r="S85" s="108" t="s">
        <v>78</v>
      </c>
      <c r="T85" s="108" t="s">
        <v>506</v>
      </c>
      <c r="U85" s="109" t="s">
        <v>510</v>
      </c>
      <c r="V85" s="110" t="s">
        <v>850</v>
      </c>
      <c r="W85" s="120" t="s">
        <v>854</v>
      </c>
      <c r="X85" s="102" t="s">
        <v>554</v>
      </c>
      <c r="Y85" s="40" t="s">
        <v>555</v>
      </c>
      <c r="Z85" s="114" t="s">
        <v>855</v>
      </c>
    </row>
    <row r="86" spans="2:26" ht="15" customHeight="1" x14ac:dyDescent="0.25">
      <c r="B86" s="89" t="s">
        <v>772</v>
      </c>
      <c r="C86" s="92">
        <v>0</v>
      </c>
      <c r="D86" s="39">
        <f t="shared" si="4"/>
        <v>0</v>
      </c>
      <c r="E86" s="92">
        <v>0</v>
      </c>
      <c r="F86" s="39">
        <f t="shared" si="5"/>
        <v>0</v>
      </c>
      <c r="G86" s="99">
        <v>640240</v>
      </c>
      <c r="H86" s="39">
        <f t="shared" si="6"/>
        <v>726719.63677639049</v>
      </c>
      <c r="I86" s="99">
        <v>640240</v>
      </c>
      <c r="J86" s="39">
        <f t="shared" si="7"/>
        <v>726719.63677639049</v>
      </c>
      <c r="K86" s="39" t="s">
        <v>553</v>
      </c>
      <c r="L86" s="39" t="s">
        <v>553</v>
      </c>
      <c r="M86" s="39" t="s">
        <v>553</v>
      </c>
      <c r="N86" s="39" t="s">
        <v>553</v>
      </c>
      <c r="O86" s="89" t="s">
        <v>843</v>
      </c>
      <c r="P86" s="272" t="s">
        <v>838</v>
      </c>
      <c r="Q86" s="38" t="s">
        <v>1798</v>
      </c>
      <c r="R86" s="104" t="s">
        <v>847</v>
      </c>
      <c r="S86" s="109" t="s">
        <v>78</v>
      </c>
      <c r="T86" s="109" t="s">
        <v>508</v>
      </c>
      <c r="U86" s="109" t="s">
        <v>512</v>
      </c>
      <c r="V86" s="113" t="s">
        <v>525</v>
      </c>
      <c r="W86" s="118">
        <v>14015</v>
      </c>
      <c r="X86" s="104" t="s">
        <v>554</v>
      </c>
      <c r="Y86" s="1" t="s">
        <v>554</v>
      </c>
      <c r="Z86" s="124" t="s">
        <v>870</v>
      </c>
    </row>
    <row r="87" spans="2:26" ht="15" customHeight="1" x14ac:dyDescent="0.25">
      <c r="B87" s="89" t="s">
        <v>772</v>
      </c>
      <c r="C87" s="92">
        <v>0</v>
      </c>
      <c r="D87" s="39">
        <f t="shared" si="4"/>
        <v>0</v>
      </c>
      <c r="E87" s="92">
        <v>0</v>
      </c>
      <c r="F87" s="39">
        <f t="shared" si="5"/>
        <v>0</v>
      </c>
      <c r="G87" s="99">
        <v>945207</v>
      </c>
      <c r="H87" s="39">
        <f t="shared" si="6"/>
        <v>1072879.6821793416</v>
      </c>
      <c r="I87" s="99">
        <v>945207</v>
      </c>
      <c r="J87" s="39">
        <f t="shared" si="7"/>
        <v>1072879.6821793416</v>
      </c>
      <c r="K87" s="39" t="s">
        <v>553</v>
      </c>
      <c r="L87" s="39" t="s">
        <v>553</v>
      </c>
      <c r="M87" s="39" t="s">
        <v>553</v>
      </c>
      <c r="N87" s="39" t="s">
        <v>553</v>
      </c>
      <c r="O87" s="89" t="s">
        <v>844</v>
      </c>
      <c r="P87" s="272" t="s">
        <v>839</v>
      </c>
      <c r="Q87" s="38" t="s">
        <v>1798</v>
      </c>
      <c r="R87" s="104" t="s">
        <v>847</v>
      </c>
      <c r="S87" s="109" t="s">
        <v>78</v>
      </c>
      <c r="T87" s="109" t="s">
        <v>508</v>
      </c>
      <c r="U87" s="109" t="s">
        <v>510</v>
      </c>
      <c r="V87" s="113" t="s">
        <v>853</v>
      </c>
      <c r="W87" s="118">
        <v>41020</v>
      </c>
      <c r="X87" s="104" t="s">
        <v>554</v>
      </c>
      <c r="Y87" s="1" t="s">
        <v>555</v>
      </c>
      <c r="Z87" s="124" t="s">
        <v>870</v>
      </c>
    </row>
  </sheetData>
  <hyperlinks>
    <hyperlink ref="B5" location="'Index sheet'!A1" display="Back to index" xr:uid="{00000000-0004-0000-0500-000000000000}"/>
  </hyperlinks>
  <pageMargins left="0.7" right="0.7" top="0.75" bottom="0.75" header="0.3" footer="0.3"/>
  <pageSetup paperSize="9" orientation="portrait"/>
  <ignoredErrors>
    <ignoredError sqref="A1:Z1 A4:Z11 A3 C3:Z3 A2:I2 K2:Z2 A12:A33 A35 A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27"/>
  <sheetViews>
    <sheetView showGridLines="0" topLeftCell="A9" zoomScale="115" workbookViewId="0">
      <selection activeCell="E6" sqref="E6"/>
    </sheetView>
  </sheetViews>
  <sheetFormatPr defaultColWidth="9.1796875" defaultRowHeight="12" customHeight="1" x14ac:dyDescent="0.25"/>
  <cols>
    <col min="1" max="1" width="2.26953125" style="1" customWidth="1"/>
    <col min="2" max="7" width="15.81640625" style="1" customWidth="1"/>
    <col min="8" max="8" width="15.1796875" style="1" customWidth="1"/>
    <col min="9" max="15" width="15.81640625" style="1" customWidth="1"/>
    <col min="16" max="16" width="9.1796875" style="1" customWidth="1"/>
    <col min="17" max="16384" width="9.1796875" style="1"/>
  </cols>
  <sheetData>
    <row r="1" spans="2:15" s="47" customFormat="1" ht="16" customHeight="1" x14ac:dyDescent="0.35">
      <c r="B1" s="17" t="s">
        <v>140</v>
      </c>
      <c r="C1" s="17"/>
      <c r="D1" s="17"/>
    </row>
    <row r="2" spans="2:15" s="47" customFormat="1" ht="15" customHeight="1" x14ac:dyDescent="0.35">
      <c r="B2" s="17" t="s">
        <v>141</v>
      </c>
      <c r="C2" s="17"/>
      <c r="D2" s="17"/>
      <c r="E2" s="17"/>
      <c r="F2" s="17"/>
      <c r="G2" s="17"/>
      <c r="H2" s="17"/>
      <c r="I2" s="48" t="s">
        <v>873</v>
      </c>
      <c r="J2" s="17"/>
      <c r="K2" s="17"/>
      <c r="L2" s="17"/>
    </row>
    <row r="3" spans="2:15" ht="16" customHeight="1" x14ac:dyDescent="0.25">
      <c r="B3" s="22" t="s">
        <v>1756</v>
      </c>
      <c r="C3" s="23" t="s">
        <v>142</v>
      </c>
    </row>
    <row r="4" spans="2:15" ht="16" customHeight="1" x14ac:dyDescent="0.25">
      <c r="B4" s="22"/>
      <c r="C4" s="22"/>
    </row>
    <row r="5" spans="2:15" ht="11.5" x14ac:dyDescent="0.25">
      <c r="B5" s="25" t="s">
        <v>97</v>
      </c>
      <c r="C5" s="49"/>
      <c r="D5" s="50"/>
      <c r="E5" s="51"/>
    </row>
    <row r="6" spans="2:15" ht="11.5" x14ac:dyDescent="0.25">
      <c r="B6" s="20"/>
      <c r="C6" s="20"/>
      <c r="D6" s="20"/>
    </row>
    <row r="7" spans="2:15" ht="40" customHeight="1" x14ac:dyDescent="0.25">
      <c r="B7" s="26" t="s">
        <v>143</v>
      </c>
      <c r="C7" s="27" t="s">
        <v>144</v>
      </c>
      <c r="D7" s="52" t="s">
        <v>145</v>
      </c>
      <c r="E7" s="53" t="s">
        <v>146</v>
      </c>
      <c r="F7" s="54"/>
      <c r="G7" s="54"/>
      <c r="H7" s="54"/>
      <c r="I7" s="55" t="s">
        <v>147</v>
      </c>
      <c r="J7" s="56"/>
      <c r="K7" s="26" t="s">
        <v>148</v>
      </c>
      <c r="L7" s="27" t="s">
        <v>149</v>
      </c>
      <c r="M7" s="27" t="s">
        <v>106</v>
      </c>
      <c r="N7" s="26" t="s">
        <v>150</v>
      </c>
      <c r="O7" s="26" t="s">
        <v>151</v>
      </c>
    </row>
    <row r="8" spans="2:15" ht="11.5" x14ac:dyDescent="0.25">
      <c r="B8" s="32"/>
      <c r="C8" s="33"/>
      <c r="D8" s="57"/>
      <c r="E8" s="58" t="s">
        <v>111</v>
      </c>
      <c r="F8" s="58"/>
      <c r="G8" s="58" t="s">
        <v>112</v>
      </c>
      <c r="H8" s="58"/>
      <c r="I8" s="59"/>
      <c r="J8" s="60"/>
      <c r="K8" s="32"/>
      <c r="L8" s="33"/>
      <c r="M8" s="33"/>
      <c r="N8" s="32"/>
      <c r="O8" s="32"/>
    </row>
    <row r="9" spans="2:15" ht="26.15" customHeight="1" x14ac:dyDescent="0.25">
      <c r="B9" s="32"/>
      <c r="C9" s="33"/>
      <c r="D9" s="57"/>
      <c r="E9" s="52" t="s">
        <v>113</v>
      </c>
      <c r="F9" s="170" t="s">
        <v>114</v>
      </c>
      <c r="G9" s="52" t="s">
        <v>113</v>
      </c>
      <c r="H9" s="170" t="s">
        <v>114</v>
      </c>
      <c r="I9" s="52" t="s">
        <v>113</v>
      </c>
      <c r="J9" s="170" t="s">
        <v>114</v>
      </c>
      <c r="K9" s="32"/>
      <c r="L9" s="33"/>
      <c r="M9" s="33"/>
      <c r="N9" s="32"/>
      <c r="O9" s="32"/>
    </row>
    <row r="10" spans="2:15" x14ac:dyDescent="0.3">
      <c r="B10" s="131" t="s">
        <v>1743</v>
      </c>
      <c r="C10" s="131" t="s">
        <v>238</v>
      </c>
      <c r="D10" s="131" t="s">
        <v>496</v>
      </c>
      <c r="E10" s="171">
        <v>1735700.8447503045</v>
      </c>
      <c r="F10" s="172">
        <f>E10/0.939</f>
        <v>1848456.7036744459</v>
      </c>
      <c r="G10" s="131">
        <v>0</v>
      </c>
      <c r="H10" s="134">
        <f>G10/0.939</f>
        <v>0</v>
      </c>
      <c r="I10" s="171">
        <v>2648772.7400000002</v>
      </c>
      <c r="J10" s="172">
        <f>I10/0.939</f>
        <v>2820844.2385516511</v>
      </c>
      <c r="K10" s="131" t="s">
        <v>504</v>
      </c>
      <c r="L10" s="131" t="s">
        <v>511</v>
      </c>
      <c r="M10" s="131" t="s">
        <v>514</v>
      </c>
      <c r="N10" s="131">
        <v>23210</v>
      </c>
      <c r="O10" s="131" t="s">
        <v>563</v>
      </c>
    </row>
    <row r="11" spans="2:15" x14ac:dyDescent="0.3">
      <c r="B11" s="131" t="s">
        <v>172</v>
      </c>
      <c r="C11" s="131" t="s">
        <v>239</v>
      </c>
      <c r="D11" s="131" t="s">
        <v>496</v>
      </c>
      <c r="E11" s="131">
        <v>2500000</v>
      </c>
      <c r="F11" s="172">
        <f t="shared" ref="F11:F19" si="0">E11/0.939</f>
        <v>2662406.8157614483</v>
      </c>
      <c r="G11" s="131">
        <v>0</v>
      </c>
      <c r="H11" s="134">
        <f t="shared" ref="H11:H19" si="1">G11/0.939</f>
        <v>0</v>
      </c>
      <c r="I11" s="131">
        <v>2500000</v>
      </c>
      <c r="J11" s="172">
        <f t="shared" ref="J11:J19" si="2">I11/0.939</f>
        <v>2662406.8157614483</v>
      </c>
      <c r="K11" s="131" t="s">
        <v>504</v>
      </c>
      <c r="L11" s="131" t="s">
        <v>510</v>
      </c>
      <c r="M11" s="131" t="s">
        <v>516</v>
      </c>
      <c r="N11" s="131">
        <v>31193</v>
      </c>
      <c r="O11" s="131" t="s">
        <v>1753</v>
      </c>
    </row>
    <row r="12" spans="2:15" x14ac:dyDescent="0.3">
      <c r="B12" s="131" t="s">
        <v>1744</v>
      </c>
      <c r="C12" s="131" t="s">
        <v>294</v>
      </c>
      <c r="D12" s="131" t="s">
        <v>496</v>
      </c>
      <c r="E12" s="131">
        <v>260000</v>
      </c>
      <c r="F12" s="172">
        <f t="shared" si="0"/>
        <v>276890.30883919063</v>
      </c>
      <c r="G12" s="131">
        <v>200000</v>
      </c>
      <c r="H12" s="134">
        <f t="shared" si="1"/>
        <v>212992.54526091588</v>
      </c>
      <c r="I12" s="131">
        <v>200000</v>
      </c>
      <c r="J12" s="172">
        <f t="shared" si="2"/>
        <v>212992.54526091588</v>
      </c>
      <c r="K12" s="131" t="s">
        <v>506</v>
      </c>
      <c r="L12" s="131" t="s">
        <v>511</v>
      </c>
      <c r="M12" s="131" t="s">
        <v>514</v>
      </c>
      <c r="N12" s="131">
        <v>23231</v>
      </c>
      <c r="O12" s="131" t="s">
        <v>1754</v>
      </c>
    </row>
    <row r="13" spans="2:15" x14ac:dyDescent="0.3">
      <c r="B13" s="131" t="s">
        <v>1743</v>
      </c>
      <c r="C13" s="131" t="s">
        <v>294</v>
      </c>
      <c r="D13" s="131" t="s">
        <v>496</v>
      </c>
      <c r="E13" s="131">
        <v>100000</v>
      </c>
      <c r="F13" s="172">
        <f t="shared" si="0"/>
        <v>106496.27263045794</v>
      </c>
      <c r="G13" s="131">
        <v>100000</v>
      </c>
      <c r="H13" s="134">
        <f t="shared" si="1"/>
        <v>106496.27263045794</v>
      </c>
      <c r="I13" s="131">
        <v>100000</v>
      </c>
      <c r="J13" s="172">
        <f t="shared" si="2"/>
        <v>106496.27263045794</v>
      </c>
      <c r="K13" s="131" t="s">
        <v>506</v>
      </c>
      <c r="L13" s="131" t="s">
        <v>510</v>
      </c>
      <c r="M13" s="131" t="s">
        <v>1750</v>
      </c>
      <c r="N13" s="131">
        <v>14050</v>
      </c>
      <c r="O13" s="131" t="s">
        <v>1754</v>
      </c>
    </row>
    <row r="14" spans="2:15" x14ac:dyDescent="0.3">
      <c r="B14" s="131" t="s">
        <v>1745</v>
      </c>
      <c r="C14" s="131" t="s">
        <v>294</v>
      </c>
      <c r="D14" s="131" t="s">
        <v>496</v>
      </c>
      <c r="E14" s="131">
        <v>199478</v>
      </c>
      <c r="F14" s="172">
        <f t="shared" si="0"/>
        <v>212436.63471778488</v>
      </c>
      <c r="G14" s="131">
        <v>199478</v>
      </c>
      <c r="H14" s="134">
        <f t="shared" si="1"/>
        <v>212436.63471778488</v>
      </c>
      <c r="I14" s="131">
        <v>199478</v>
      </c>
      <c r="J14" s="172">
        <f t="shared" si="2"/>
        <v>212436.63471778488</v>
      </c>
      <c r="K14" s="131" t="s">
        <v>506</v>
      </c>
      <c r="L14" s="131" t="s">
        <v>511</v>
      </c>
      <c r="M14" s="131" t="s">
        <v>1751</v>
      </c>
      <c r="N14" s="131">
        <v>31150</v>
      </c>
      <c r="O14" s="131" t="s">
        <v>1754</v>
      </c>
    </row>
    <row r="15" spans="2:15" ht="30" customHeight="1" x14ac:dyDescent="0.3">
      <c r="B15" s="131" t="s">
        <v>1743</v>
      </c>
      <c r="C15" s="131" t="s">
        <v>294</v>
      </c>
      <c r="D15" s="131" t="s">
        <v>496</v>
      </c>
      <c r="E15" s="131">
        <v>250000</v>
      </c>
      <c r="F15" s="172">
        <f t="shared" si="0"/>
        <v>266240.68157614482</v>
      </c>
      <c r="G15" s="131">
        <v>150000</v>
      </c>
      <c r="H15" s="134">
        <f t="shared" si="1"/>
        <v>159744.40894568691</v>
      </c>
      <c r="I15" s="131">
        <v>150000</v>
      </c>
      <c r="J15" s="172">
        <f t="shared" si="2"/>
        <v>159744.40894568691</v>
      </c>
      <c r="K15" s="131" t="s">
        <v>506</v>
      </c>
      <c r="L15" s="131" t="s">
        <v>511</v>
      </c>
      <c r="M15" s="131" t="s">
        <v>1750</v>
      </c>
      <c r="N15" s="131">
        <v>14050</v>
      </c>
      <c r="O15" s="131" t="s">
        <v>1754</v>
      </c>
    </row>
    <row r="16" spans="2:15" ht="30" customHeight="1" x14ac:dyDescent="0.3">
      <c r="B16" s="131" t="s">
        <v>1746</v>
      </c>
      <c r="C16" s="131" t="s">
        <v>294</v>
      </c>
      <c r="D16" s="131" t="s">
        <v>496</v>
      </c>
      <c r="E16" s="131">
        <v>600425</v>
      </c>
      <c r="F16" s="172">
        <f t="shared" si="0"/>
        <v>639430.24494142714</v>
      </c>
      <c r="G16" s="131">
        <v>200000</v>
      </c>
      <c r="H16" s="134">
        <f t="shared" si="1"/>
        <v>212992.54526091588</v>
      </c>
      <c r="I16" s="131">
        <v>200000</v>
      </c>
      <c r="J16" s="172">
        <f t="shared" si="2"/>
        <v>212992.54526091588</v>
      </c>
      <c r="K16" s="131" t="s">
        <v>506</v>
      </c>
      <c r="L16" s="131" t="s">
        <v>510</v>
      </c>
      <c r="M16" s="131" t="s">
        <v>1751</v>
      </c>
      <c r="N16" s="131">
        <v>31150</v>
      </c>
      <c r="O16" s="131" t="s">
        <v>1754</v>
      </c>
    </row>
    <row r="17" spans="2:15" ht="30" customHeight="1" x14ac:dyDescent="0.3">
      <c r="B17" s="131" t="s">
        <v>168</v>
      </c>
      <c r="C17" s="131" t="s">
        <v>294</v>
      </c>
      <c r="D17" s="131" t="s">
        <v>496</v>
      </c>
      <c r="E17" s="131">
        <v>372764</v>
      </c>
      <c r="F17" s="172">
        <f t="shared" si="0"/>
        <v>396979.76570820023</v>
      </c>
      <c r="G17" s="131">
        <v>190500</v>
      </c>
      <c r="H17" s="134">
        <f t="shared" si="1"/>
        <v>202875.39936102237</v>
      </c>
      <c r="I17" s="131">
        <v>190500</v>
      </c>
      <c r="J17" s="172">
        <f t="shared" si="2"/>
        <v>202875.39936102237</v>
      </c>
      <c r="K17" s="131" t="s">
        <v>506</v>
      </c>
      <c r="L17" s="131" t="s">
        <v>512</v>
      </c>
      <c r="M17" s="131" t="s">
        <v>1751</v>
      </c>
      <c r="N17" s="131">
        <v>31120</v>
      </c>
      <c r="O17" s="131" t="s">
        <v>1754</v>
      </c>
    </row>
    <row r="18" spans="2:15" ht="30" customHeight="1" x14ac:dyDescent="0.3">
      <c r="B18" s="131" t="s">
        <v>1747</v>
      </c>
      <c r="C18" s="131" t="s">
        <v>294</v>
      </c>
      <c r="D18" s="131" t="s">
        <v>496</v>
      </c>
      <c r="E18" s="131">
        <v>200000</v>
      </c>
      <c r="F18" s="172">
        <f t="shared" si="0"/>
        <v>212992.54526091588</v>
      </c>
      <c r="G18" s="131">
        <v>200000</v>
      </c>
      <c r="H18" s="134">
        <f t="shared" si="1"/>
        <v>212992.54526091588</v>
      </c>
      <c r="I18" s="131">
        <v>200000</v>
      </c>
      <c r="J18" s="172">
        <f t="shared" si="2"/>
        <v>212992.54526091588</v>
      </c>
      <c r="K18" s="131" t="s">
        <v>506</v>
      </c>
      <c r="L18" s="131" t="s">
        <v>510</v>
      </c>
      <c r="M18" s="131" t="s">
        <v>1751</v>
      </c>
      <c r="N18" s="131">
        <v>31120</v>
      </c>
      <c r="O18" s="131" t="s">
        <v>1754</v>
      </c>
    </row>
    <row r="19" spans="2:15" x14ac:dyDescent="0.3">
      <c r="B19" s="131" t="s">
        <v>1748</v>
      </c>
      <c r="C19" s="131" t="s">
        <v>1742</v>
      </c>
      <c r="D19" s="131" t="s">
        <v>496</v>
      </c>
      <c r="E19" s="131">
        <v>49000000</v>
      </c>
      <c r="F19" s="172">
        <f t="shared" si="0"/>
        <v>52183173.588924393</v>
      </c>
      <c r="G19" s="131">
        <v>0</v>
      </c>
      <c r="H19" s="134">
        <f t="shared" si="1"/>
        <v>0</v>
      </c>
      <c r="I19" s="131">
        <v>0</v>
      </c>
      <c r="J19" s="172">
        <f t="shared" si="2"/>
        <v>0</v>
      </c>
      <c r="K19" s="131" t="s">
        <v>1749</v>
      </c>
      <c r="L19" s="131" t="s">
        <v>511</v>
      </c>
      <c r="M19" s="131" t="s">
        <v>1752</v>
      </c>
      <c r="N19" s="131">
        <v>23210</v>
      </c>
      <c r="O19" s="131" t="s">
        <v>1755</v>
      </c>
    </row>
    <row r="20" spans="2:15" ht="13" customHeight="1" x14ac:dyDescent="0.25">
      <c r="B20" s="1" t="s">
        <v>116</v>
      </c>
    </row>
    <row r="21" spans="2:15" ht="13" customHeight="1" x14ac:dyDescent="0.25">
      <c r="B21" s="1" t="s">
        <v>117</v>
      </c>
    </row>
    <row r="22" spans="2:15" ht="11.5" x14ac:dyDescent="0.25"/>
    <row r="23" spans="2:15" ht="11.5" x14ac:dyDescent="0.25">
      <c r="B23" s="1" t="s">
        <v>118</v>
      </c>
    </row>
    <row r="24" spans="2:15" ht="11.5" x14ac:dyDescent="0.25"/>
    <row r="25" spans="2:15" ht="11.5" x14ac:dyDescent="0.25"/>
    <row r="26" spans="2:15" ht="11.5" x14ac:dyDescent="0.25"/>
    <row r="27" spans="2:15" ht="11.5" x14ac:dyDescent="0.25"/>
  </sheetData>
  <hyperlinks>
    <hyperlink ref="B5" location="'Index sheet'!A1" display="Back to index" xr:uid="{00000000-0004-0000-0600-000000000000}"/>
  </hyperlinks>
  <pageMargins left="0.7" right="0.7" top="0.75" bottom="0.75" header="0.3" footer="0.3"/>
  <pageSetup paperSize="9" orientation="portrait"/>
  <ignoredErrors>
    <ignoredError sqref="B1:O1 B4:O9 B2:H2 J2:O2 B20:O27 C3:O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27"/>
  <sheetViews>
    <sheetView showGridLines="0" topLeftCell="G10" zoomScale="115" workbookViewId="0">
      <selection activeCell="F10" sqref="F10"/>
    </sheetView>
  </sheetViews>
  <sheetFormatPr defaultColWidth="9.1796875" defaultRowHeight="12" customHeight="1" x14ac:dyDescent="0.25"/>
  <cols>
    <col min="1" max="1" width="2.26953125" style="1" customWidth="1"/>
    <col min="2" max="7" width="15.81640625" style="1" customWidth="1"/>
    <col min="8" max="8" width="15.1796875" style="1" customWidth="1"/>
    <col min="9" max="15" width="15.81640625" style="1" customWidth="1"/>
    <col min="16" max="16" width="9.1796875" style="1" customWidth="1"/>
    <col min="17" max="16384" width="9.1796875" style="1"/>
  </cols>
  <sheetData>
    <row r="1" spans="2:15" s="47" customFormat="1" ht="16" customHeight="1" x14ac:dyDescent="0.35">
      <c r="B1" s="17" t="s">
        <v>140</v>
      </c>
      <c r="C1" s="17"/>
      <c r="D1" s="17"/>
    </row>
    <row r="2" spans="2:15" s="47" customFormat="1" ht="15" customHeight="1" x14ac:dyDescent="0.35">
      <c r="B2" s="17" t="s">
        <v>141</v>
      </c>
      <c r="C2" s="17"/>
      <c r="D2" s="17"/>
      <c r="E2" s="17"/>
      <c r="F2" s="17"/>
      <c r="G2" s="17"/>
      <c r="H2" s="17"/>
      <c r="I2" s="48" t="s">
        <v>708</v>
      </c>
      <c r="J2" s="17"/>
      <c r="K2" s="17"/>
      <c r="L2" s="17"/>
    </row>
    <row r="3" spans="2:15" ht="16" customHeight="1" x14ac:dyDescent="0.25">
      <c r="B3" s="22" t="s">
        <v>1764</v>
      </c>
      <c r="C3" s="23" t="s">
        <v>142</v>
      </c>
    </row>
    <row r="4" spans="2:15" ht="16" customHeight="1" x14ac:dyDescent="0.25">
      <c r="B4" s="22"/>
      <c r="C4" s="22"/>
    </row>
    <row r="5" spans="2:15" ht="11.5" x14ac:dyDescent="0.25">
      <c r="B5" s="25" t="s">
        <v>97</v>
      </c>
      <c r="C5" s="49"/>
      <c r="D5" s="50"/>
      <c r="E5" s="51"/>
    </row>
    <row r="6" spans="2:15" ht="11.5" x14ac:dyDescent="0.25">
      <c r="B6" s="20"/>
      <c r="C6" s="20"/>
      <c r="D6" s="20"/>
    </row>
    <row r="7" spans="2:15" ht="40" customHeight="1" x14ac:dyDescent="0.25">
      <c r="B7" s="26" t="s">
        <v>143</v>
      </c>
      <c r="C7" s="27" t="s">
        <v>144</v>
      </c>
      <c r="D7" s="52" t="s">
        <v>145</v>
      </c>
      <c r="E7" s="53" t="s">
        <v>146</v>
      </c>
      <c r="F7" s="54"/>
      <c r="G7" s="54"/>
      <c r="H7" s="54"/>
      <c r="I7" s="55" t="s">
        <v>147</v>
      </c>
      <c r="J7" s="56"/>
      <c r="K7" s="26" t="s">
        <v>148</v>
      </c>
      <c r="L7" s="27" t="s">
        <v>149</v>
      </c>
      <c r="M7" s="27" t="s">
        <v>106</v>
      </c>
      <c r="N7" s="26" t="s">
        <v>150</v>
      </c>
      <c r="O7" s="26" t="s">
        <v>151</v>
      </c>
    </row>
    <row r="8" spans="2:15" ht="11.5" x14ac:dyDescent="0.25">
      <c r="B8" s="32"/>
      <c r="C8" s="33"/>
      <c r="D8" s="57"/>
      <c r="E8" s="58" t="s">
        <v>111</v>
      </c>
      <c r="F8" s="58"/>
      <c r="G8" s="58" t="s">
        <v>112</v>
      </c>
      <c r="H8" s="58"/>
      <c r="I8" s="59"/>
      <c r="J8" s="60"/>
      <c r="K8" s="32"/>
      <c r="L8" s="33"/>
      <c r="M8" s="33"/>
      <c r="N8" s="32"/>
      <c r="O8" s="32"/>
    </row>
    <row r="9" spans="2:15" ht="26.15" customHeight="1" x14ac:dyDescent="0.25">
      <c r="B9" s="36"/>
      <c r="C9" s="37"/>
      <c r="D9" s="61"/>
      <c r="E9" s="62" t="s">
        <v>113</v>
      </c>
      <c r="F9" s="63" t="s">
        <v>114</v>
      </c>
      <c r="G9" s="62" t="s">
        <v>113</v>
      </c>
      <c r="H9" s="63" t="s">
        <v>114</v>
      </c>
      <c r="I9" s="62" t="s">
        <v>113</v>
      </c>
      <c r="J9" s="63" t="s">
        <v>114</v>
      </c>
      <c r="K9" s="36"/>
      <c r="L9" s="37"/>
      <c r="M9" s="37"/>
      <c r="N9" s="36"/>
      <c r="O9" s="36"/>
    </row>
    <row r="10" spans="2:15" ht="36" x14ac:dyDescent="0.3">
      <c r="B10" s="231" t="s">
        <v>1747</v>
      </c>
      <c r="C10" s="138" t="s">
        <v>1760</v>
      </c>
      <c r="D10" s="138" t="s">
        <v>494</v>
      </c>
      <c r="E10" s="232">
        <v>200000</v>
      </c>
      <c r="F10" s="230">
        <f>E10/0.881</f>
        <v>227014.75595913734</v>
      </c>
      <c r="G10" s="232">
        <v>200000</v>
      </c>
      <c r="H10" s="230">
        <f>G10/0.881</f>
        <v>227014.75595913734</v>
      </c>
      <c r="I10" s="232">
        <v>200000</v>
      </c>
      <c r="J10" s="230">
        <f>I10/0.881</f>
        <v>227014.75595913734</v>
      </c>
      <c r="K10" s="138" t="s">
        <v>506</v>
      </c>
      <c r="L10" s="138" t="s">
        <v>511</v>
      </c>
      <c r="M10" s="231" t="s">
        <v>525</v>
      </c>
      <c r="N10" s="233">
        <v>14032</v>
      </c>
      <c r="O10" s="231" t="s">
        <v>855</v>
      </c>
    </row>
    <row r="11" spans="2:15" ht="36" x14ac:dyDescent="0.3">
      <c r="B11" s="231" t="s">
        <v>1757</v>
      </c>
      <c r="C11" s="138" t="s">
        <v>1761</v>
      </c>
      <c r="D11" s="138" t="s">
        <v>494</v>
      </c>
      <c r="E11" s="164">
        <v>212694</v>
      </c>
      <c r="F11" s="230">
        <f t="shared" ref="F11:F13" si="0">E11/0.881</f>
        <v>241423.38251986378</v>
      </c>
      <c r="G11" s="232">
        <v>199061</v>
      </c>
      <c r="H11" s="230">
        <f t="shared" ref="H11:H13" si="1">G11/0.881</f>
        <v>225948.9216799092</v>
      </c>
      <c r="I11" s="232">
        <v>199061</v>
      </c>
      <c r="J11" s="230">
        <f t="shared" ref="J11:J13" si="2">I11/0.881</f>
        <v>225948.9216799092</v>
      </c>
      <c r="K11" s="138" t="s">
        <v>506</v>
      </c>
      <c r="L11" s="138" t="s">
        <v>511</v>
      </c>
      <c r="M11" s="231" t="s">
        <v>514</v>
      </c>
      <c r="N11" s="233">
        <v>23210</v>
      </c>
      <c r="O11" s="231" t="s">
        <v>855</v>
      </c>
    </row>
    <row r="12" spans="2:15" ht="36" x14ac:dyDescent="0.3">
      <c r="B12" s="138" t="s">
        <v>1758</v>
      </c>
      <c r="C12" s="138" t="s">
        <v>1762</v>
      </c>
      <c r="D12" s="138" t="s">
        <v>494</v>
      </c>
      <c r="E12" s="164">
        <v>87500</v>
      </c>
      <c r="F12" s="230">
        <f t="shared" si="0"/>
        <v>99318.955732122588</v>
      </c>
      <c r="G12" s="164">
        <v>87500</v>
      </c>
      <c r="H12" s="230">
        <f t="shared" si="1"/>
        <v>99318.955732122588</v>
      </c>
      <c r="I12" s="164">
        <v>87500</v>
      </c>
      <c r="J12" s="230">
        <f t="shared" si="2"/>
        <v>99318.955732122588</v>
      </c>
      <c r="K12" s="138" t="s">
        <v>506</v>
      </c>
      <c r="L12" s="138" t="s">
        <v>512</v>
      </c>
      <c r="M12" s="138" t="s">
        <v>532</v>
      </c>
      <c r="N12" s="233">
        <v>31191</v>
      </c>
      <c r="O12" s="231" t="s">
        <v>855</v>
      </c>
    </row>
    <row r="13" spans="2:15" ht="48" x14ac:dyDescent="0.3">
      <c r="B13" s="138" t="s">
        <v>1759</v>
      </c>
      <c r="C13" s="138" t="s">
        <v>1763</v>
      </c>
      <c r="D13" s="138" t="s">
        <v>494</v>
      </c>
      <c r="E13" s="164">
        <v>205000</v>
      </c>
      <c r="F13" s="230">
        <f t="shared" si="0"/>
        <v>232690.12485811577</v>
      </c>
      <c r="G13" s="164">
        <v>192000</v>
      </c>
      <c r="H13" s="230">
        <f t="shared" si="1"/>
        <v>217934.16572077185</v>
      </c>
      <c r="I13" s="164">
        <v>192000</v>
      </c>
      <c r="J13" s="230">
        <f t="shared" si="2"/>
        <v>217934.16572077185</v>
      </c>
      <c r="K13" s="138" t="s">
        <v>506</v>
      </c>
      <c r="L13" s="138" t="s">
        <v>512</v>
      </c>
      <c r="M13" s="138" t="s">
        <v>532</v>
      </c>
      <c r="N13" s="233">
        <v>31191</v>
      </c>
      <c r="O13" s="231" t="s">
        <v>855</v>
      </c>
    </row>
    <row r="14" spans="2:15" ht="11.5" x14ac:dyDescent="0.25">
      <c r="B14" s="20"/>
      <c r="C14" s="20"/>
      <c r="D14" s="20"/>
    </row>
    <row r="15" spans="2:15" ht="30" customHeight="1" x14ac:dyDescent="0.25">
      <c r="B15" s="64"/>
      <c r="C15" s="65"/>
      <c r="D15" s="65"/>
    </row>
    <row r="16" spans="2:15" ht="30" customHeight="1" x14ac:dyDescent="0.25">
      <c r="B16" s="64"/>
      <c r="C16" s="65"/>
      <c r="D16" s="65"/>
    </row>
    <row r="17" spans="2:4" ht="30" customHeight="1" x14ac:dyDescent="0.25">
      <c r="B17" s="64"/>
      <c r="C17" s="65"/>
      <c r="D17" s="65"/>
    </row>
    <row r="18" spans="2:4" ht="30" customHeight="1" x14ac:dyDescent="0.25">
      <c r="B18" s="64"/>
      <c r="C18" s="65"/>
      <c r="D18" s="65"/>
    </row>
    <row r="19" spans="2:4" ht="11.5" x14ac:dyDescent="0.25">
      <c r="B19" s="2" t="s">
        <v>115</v>
      </c>
      <c r="C19" s="2"/>
    </row>
    <row r="20" spans="2:4" ht="13" customHeight="1" x14ac:dyDescent="0.25">
      <c r="B20" s="1" t="s">
        <v>116</v>
      </c>
    </row>
    <row r="21" spans="2:4" ht="13" customHeight="1" x14ac:dyDescent="0.25">
      <c r="B21" s="1" t="s">
        <v>117</v>
      </c>
    </row>
    <row r="22" spans="2:4" ht="11.5" x14ac:dyDescent="0.25"/>
    <row r="23" spans="2:4" ht="11.5" x14ac:dyDescent="0.25">
      <c r="B23" s="1" t="s">
        <v>118</v>
      </c>
    </row>
    <row r="24" spans="2:4" ht="11.5" x14ac:dyDescent="0.25"/>
    <row r="25" spans="2:4" ht="11.5" x14ac:dyDescent="0.25"/>
    <row r="26" spans="2:4" ht="11.5" x14ac:dyDescent="0.25"/>
    <row r="27" spans="2:4" ht="11.5" x14ac:dyDescent="0.25"/>
  </sheetData>
  <hyperlinks>
    <hyperlink ref="B5" location="'Index sheet'!A1" display="Back to index" xr:uid="{00000000-0004-0000-0700-000000000000}"/>
  </hyperlinks>
  <pageMargins left="0.7" right="0.7" top="0.75" bottom="0.75" header="0.3" footer="0.3"/>
  <pageSetup paperSize="9" orientation="portrait"/>
  <ignoredErrors>
    <ignoredError sqref="B1:O1 B14:O27 B4:O9 B2:H2 J2:O2 C3:O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5"/>
  <sheetViews>
    <sheetView showGridLines="0" zoomScale="115" workbookViewId="0">
      <selection activeCell="B7" sqref="B7:L9"/>
    </sheetView>
  </sheetViews>
  <sheetFormatPr defaultColWidth="9.1796875" defaultRowHeight="12" customHeight="1" x14ac:dyDescent="0.25"/>
  <cols>
    <col min="1" max="1" width="2.26953125" style="1" customWidth="1"/>
    <col min="2" max="3" width="14.81640625" style="1" customWidth="1"/>
    <col min="4" max="4" width="21.81640625" style="1" customWidth="1"/>
    <col min="5" max="11" width="14.81640625" style="1" customWidth="1"/>
    <col min="12" max="12" width="8.81640625" style="1" customWidth="1"/>
    <col min="13" max="13" width="9.1796875" style="1" customWidth="1"/>
    <col min="14" max="16384" width="9.1796875" style="1"/>
  </cols>
  <sheetData>
    <row r="1" spans="1:19" ht="16" customHeight="1" x14ac:dyDescent="0.25">
      <c r="B1" s="66" t="s">
        <v>152</v>
      </c>
      <c r="C1" s="66"/>
      <c r="D1" s="66"/>
      <c r="E1" s="66"/>
      <c r="F1" s="66"/>
      <c r="G1" s="66"/>
      <c r="H1" s="66"/>
      <c r="I1" s="66"/>
      <c r="J1" s="66"/>
      <c r="M1" s="67"/>
      <c r="N1" s="67"/>
      <c r="O1" s="68"/>
      <c r="P1" s="68"/>
      <c r="R1" s="69"/>
      <c r="S1" s="67"/>
    </row>
    <row r="2" spans="1:19" ht="18" customHeight="1" x14ac:dyDescent="0.3">
      <c r="B2" s="17" t="s">
        <v>153</v>
      </c>
      <c r="C2" s="17"/>
      <c r="D2" s="17"/>
      <c r="E2" s="17"/>
      <c r="F2" s="17"/>
      <c r="G2" s="17"/>
      <c r="H2" s="17"/>
      <c r="I2" s="17"/>
      <c r="J2" s="17"/>
      <c r="S2" s="31"/>
    </row>
    <row r="3" spans="1:19" ht="11.5" x14ac:dyDescent="0.25">
      <c r="B3" s="70"/>
      <c r="C3" s="70"/>
      <c r="D3" s="70"/>
      <c r="E3" s="70"/>
      <c r="F3" s="70"/>
      <c r="G3" s="70"/>
      <c r="H3" s="70"/>
      <c r="I3" s="70"/>
      <c r="J3" s="70"/>
      <c r="R3" s="69"/>
      <c r="S3" s="67"/>
    </row>
    <row r="4" spans="1:19" ht="11.5" x14ac:dyDescent="0.25">
      <c r="B4" s="25" t="s">
        <v>97</v>
      </c>
      <c r="C4" s="25"/>
      <c r="D4" s="71"/>
      <c r="E4" s="25"/>
      <c r="F4" s="25"/>
      <c r="G4" s="25"/>
      <c r="H4" s="25"/>
      <c r="I4" s="25"/>
      <c r="J4" s="72"/>
    </row>
    <row r="5" spans="1:19" ht="11.5" x14ac:dyDescent="0.25">
      <c r="A5" s="2"/>
    </row>
    <row r="6" spans="1:19" s="31" customFormat="1" ht="27" customHeight="1" x14ac:dyDescent="0.25">
      <c r="B6" s="73" t="s">
        <v>154</v>
      </c>
      <c r="C6" s="74" t="s">
        <v>155</v>
      </c>
      <c r="D6" s="75" t="s">
        <v>156</v>
      </c>
      <c r="E6" s="76" t="s">
        <v>157</v>
      </c>
      <c r="F6" s="77" t="s">
        <v>158</v>
      </c>
      <c r="G6" s="78" t="s">
        <v>159</v>
      </c>
      <c r="H6" s="75" t="s">
        <v>160</v>
      </c>
      <c r="I6" s="75" t="s">
        <v>161</v>
      </c>
      <c r="J6" s="75" t="s">
        <v>162</v>
      </c>
      <c r="K6" s="75" t="s">
        <v>163</v>
      </c>
    </row>
    <row r="7" spans="1:19" s="51" customFormat="1" ht="11.5" x14ac:dyDescent="0.25">
      <c r="B7" s="79" t="s">
        <v>1765</v>
      </c>
      <c r="C7" s="79" t="s">
        <v>237</v>
      </c>
      <c r="D7" s="79" t="s">
        <v>1766</v>
      </c>
      <c r="E7" s="79" t="s">
        <v>1767</v>
      </c>
      <c r="F7" s="79" t="s">
        <v>514</v>
      </c>
      <c r="G7" s="79" t="s">
        <v>1768</v>
      </c>
      <c r="H7" s="79" t="s">
        <v>1769</v>
      </c>
      <c r="I7" s="79" t="s">
        <v>1770</v>
      </c>
      <c r="J7" s="236" t="s">
        <v>237</v>
      </c>
      <c r="K7" s="237"/>
      <c r="L7" s="235"/>
    </row>
    <row r="8" spans="1:19" ht="11.5" x14ac:dyDescent="0.25">
      <c r="B8" s="79" t="s">
        <v>1771</v>
      </c>
      <c r="C8" s="79" t="s">
        <v>1772</v>
      </c>
      <c r="D8" s="79" t="s">
        <v>1773</v>
      </c>
      <c r="E8" s="79" t="s">
        <v>1774</v>
      </c>
      <c r="F8" s="79" t="s">
        <v>1775</v>
      </c>
      <c r="G8" s="79" t="s">
        <v>1776</v>
      </c>
      <c r="H8" s="79" t="s">
        <v>1777</v>
      </c>
      <c r="I8" s="79" t="s">
        <v>1770</v>
      </c>
      <c r="J8" s="236" t="s">
        <v>1778</v>
      </c>
      <c r="K8" s="237"/>
      <c r="L8" s="235"/>
    </row>
    <row r="9" spans="1:19" ht="11.5" x14ac:dyDescent="0.25">
      <c r="B9" s="79" t="s">
        <v>1779</v>
      </c>
      <c r="C9" s="79" t="s">
        <v>1780</v>
      </c>
      <c r="D9" s="79" t="s">
        <v>1781</v>
      </c>
      <c r="E9" s="79" t="s">
        <v>1767</v>
      </c>
      <c r="F9" s="79" t="s">
        <v>1775</v>
      </c>
      <c r="G9" s="79" t="s">
        <v>1782</v>
      </c>
      <c r="H9" s="79" t="s">
        <v>1783</v>
      </c>
      <c r="I9" s="79" t="s">
        <v>1770</v>
      </c>
      <c r="J9" s="79" t="s">
        <v>1780</v>
      </c>
      <c r="K9" s="237"/>
      <c r="L9" s="235"/>
    </row>
    <row r="10" spans="1:19" ht="11.5" x14ac:dyDescent="0.25">
      <c r="B10" s="79"/>
      <c r="C10" s="79"/>
      <c r="D10" s="79"/>
      <c r="E10" s="79"/>
      <c r="F10" s="79"/>
      <c r="G10" s="79"/>
      <c r="H10" s="79"/>
      <c r="I10" s="79"/>
      <c r="J10" s="79"/>
      <c r="K10" s="79"/>
    </row>
    <row r="12" spans="1:19" ht="11.5" x14ac:dyDescent="0.25">
      <c r="B12" s="80"/>
      <c r="C12" s="80"/>
      <c r="D12" s="80"/>
      <c r="E12" s="80"/>
      <c r="F12" s="80"/>
      <c r="G12" s="80"/>
      <c r="H12" s="80"/>
      <c r="I12" s="80"/>
      <c r="J12" s="80"/>
      <c r="R12" s="69"/>
      <c r="S12" s="67"/>
    </row>
    <row r="13" spans="1:19" ht="11.5" x14ac:dyDescent="0.25">
      <c r="B13" s="81"/>
      <c r="C13" s="81"/>
      <c r="D13" s="81"/>
      <c r="E13" s="81"/>
      <c r="F13" s="81"/>
      <c r="G13" s="81"/>
      <c r="H13" s="81"/>
      <c r="I13" s="81"/>
      <c r="J13" s="81"/>
    </row>
    <row r="14" spans="1:19" ht="11.5" x14ac:dyDescent="0.25">
      <c r="B14" s="81"/>
      <c r="C14" s="81"/>
      <c r="D14" s="81"/>
      <c r="E14" s="81"/>
      <c r="F14" s="81"/>
      <c r="G14" s="81"/>
      <c r="H14" s="81"/>
      <c r="I14" s="81"/>
      <c r="J14" s="81"/>
    </row>
    <row r="15" spans="1:19" ht="11.5" x14ac:dyDescent="0.25">
      <c r="B15" s="81"/>
      <c r="C15" s="81"/>
      <c r="D15" s="81"/>
      <c r="E15" s="81"/>
      <c r="F15" s="81"/>
      <c r="G15" s="81"/>
      <c r="H15" s="81"/>
      <c r="I15" s="81"/>
      <c r="J15" s="81"/>
    </row>
    <row r="16" spans="1:19" ht="11.5" x14ac:dyDescent="0.25">
      <c r="B16" s="81"/>
      <c r="C16" s="81"/>
      <c r="D16" s="81"/>
      <c r="E16" s="81"/>
      <c r="F16" s="81"/>
      <c r="G16" s="81"/>
      <c r="H16" s="81"/>
      <c r="I16" s="81"/>
      <c r="J16" s="81"/>
    </row>
    <row r="17" spans="2:10" ht="11.5" x14ac:dyDescent="0.25">
      <c r="B17" s="81"/>
      <c r="C17" s="81"/>
      <c r="D17" s="81"/>
      <c r="E17" s="81"/>
      <c r="F17" s="81"/>
      <c r="G17" s="81"/>
      <c r="H17" s="81"/>
      <c r="I17" s="81"/>
      <c r="J17" s="81"/>
    </row>
    <row r="18" spans="2:10" ht="11.5" x14ac:dyDescent="0.25">
      <c r="B18" s="81"/>
      <c r="C18" s="81"/>
      <c r="D18" s="81"/>
      <c r="E18" s="81"/>
      <c r="F18" s="81"/>
      <c r="G18" s="81"/>
      <c r="H18" s="81"/>
      <c r="I18" s="81"/>
      <c r="J18" s="81"/>
    </row>
    <row r="19" spans="2:10" ht="11.5" x14ac:dyDescent="0.25">
      <c r="B19" s="81"/>
      <c r="C19" s="81"/>
      <c r="D19" s="81"/>
      <c r="E19" s="81"/>
      <c r="F19" s="81"/>
      <c r="G19" s="81"/>
      <c r="H19" s="81"/>
      <c r="I19" s="81"/>
      <c r="J19" s="81"/>
    </row>
    <row r="20" spans="2:10" ht="11.5" x14ac:dyDescent="0.25">
      <c r="B20" s="81"/>
      <c r="C20" s="81"/>
      <c r="D20" s="81"/>
      <c r="E20" s="81"/>
      <c r="F20" s="81"/>
      <c r="G20" s="81"/>
      <c r="H20" s="81"/>
      <c r="I20" s="81"/>
      <c r="J20" s="81"/>
    </row>
    <row r="21" spans="2:10" ht="11.5" x14ac:dyDescent="0.25">
      <c r="B21" s="2" t="s">
        <v>115</v>
      </c>
      <c r="C21" s="2"/>
      <c r="D21" s="2"/>
      <c r="E21" s="2"/>
      <c r="F21" s="2"/>
      <c r="G21" s="2"/>
      <c r="H21" s="2"/>
      <c r="I21" s="2"/>
      <c r="J21" s="2"/>
    </row>
    <row r="22" spans="2:10" ht="13" customHeight="1" x14ac:dyDescent="0.25">
      <c r="B22" s="1" t="s">
        <v>116</v>
      </c>
    </row>
    <row r="23" spans="2:10" ht="13" customHeight="1" x14ac:dyDescent="0.25">
      <c r="B23" s="1" t="s">
        <v>117</v>
      </c>
    </row>
    <row r="25" spans="2:10" ht="11.5" x14ac:dyDescent="0.25">
      <c r="B25" s="1" t="s">
        <v>118</v>
      </c>
    </row>
  </sheetData>
  <hyperlinks>
    <hyperlink ref="B4" location="'Index sheet'!A1" display="Back to index" xr:uid="{00000000-0004-0000-0800-000000000000}"/>
  </hyperlinks>
  <pageMargins left="0.7" right="0.7" top="0.75" bottom="0.75" header="0.3" footer="0.3"/>
  <pageSetup paperSize="9" orientation="portrait"/>
  <ignoredErrors>
    <ignoredError sqref="A1:S6 A10:S25 A7:A9 M7:S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7" ma:contentTypeDescription="Create a new document." ma:contentTypeScope="" ma:versionID="ac706e863a342d61a19aa533e0db8e02">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491009dc29fe10cea45f99d8d52251a2"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4383F-C1A3-4A6E-88F9-B0282E5D8A0C}">
  <ds:schemaRef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764a553f-bbcf-4da9-bb39-36227c6dbacf"/>
    <ds:schemaRef ds:uri="5c14c972-a2d7-4d6e-9fe3-a5f478e09f59"/>
    <ds:schemaRef ds:uri="http://purl.org/dc/terms/"/>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63213123-514D-41F5-ACB4-9795092B9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 sheet</vt:lpstr>
      <vt:lpstr>Abbreviations and acronyms</vt:lpstr>
      <vt:lpstr>Table1-2022</vt:lpstr>
      <vt:lpstr>Table1-2021</vt:lpstr>
      <vt:lpstr>Table2-2022</vt:lpstr>
      <vt:lpstr>Table2-2021</vt:lpstr>
      <vt:lpstr>Table3-2022</vt:lpstr>
      <vt:lpstr>Table3-2021</vt:lpstr>
      <vt:lpstr>Table4</vt:lpstr>
      <vt:lpstr>Table5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Van der Avort Annemarie - MD8</cp:lastModifiedBy>
  <dcterms:created xsi:type="dcterms:W3CDTF">2021-11-26T12:02:15Z</dcterms:created>
  <dcterms:modified xsi:type="dcterms:W3CDTF">2024-11-22T09:53:26Z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y fmtid="{D5CDD505-2E9C-101B-9397-08002B2CF9AE}" pid="4" name="MSIP_Label_dddc1db8-2f64-468c-a02a-c7d04ea19826_Enabled">
    <vt:lpwstr>true</vt:lpwstr>
  </property>
  <property fmtid="{D5CDD505-2E9C-101B-9397-08002B2CF9AE}" pid="5" name="MSIP_Label_dddc1db8-2f64-468c-a02a-c7d04ea19826_SetDate">
    <vt:lpwstr>2024-01-02T10:02:34Z</vt:lpwstr>
  </property>
  <property fmtid="{D5CDD505-2E9C-101B-9397-08002B2CF9AE}" pid="6" name="MSIP_Label_dddc1db8-2f64-468c-a02a-c7d04ea19826_Method">
    <vt:lpwstr>Privileged</vt:lpwstr>
  </property>
  <property fmtid="{D5CDD505-2E9C-101B-9397-08002B2CF9AE}" pid="7" name="MSIP_Label_dddc1db8-2f64-468c-a02a-c7d04ea19826_Name">
    <vt:lpwstr>Non classifié - Niet geclassificeerd</vt:lpwstr>
  </property>
  <property fmtid="{D5CDD505-2E9C-101B-9397-08002B2CF9AE}" pid="8" name="MSIP_Label_dddc1db8-2f64-468c-a02a-c7d04ea19826_SiteId">
    <vt:lpwstr>80153b30-e434-429b-b41c-0d47f9deec42</vt:lpwstr>
  </property>
  <property fmtid="{D5CDD505-2E9C-101B-9397-08002B2CF9AE}" pid="9" name="MSIP_Label_dddc1db8-2f64-468c-a02a-c7d04ea19826_ActionId">
    <vt:lpwstr>0ffea662-d61f-4f5b-9348-e756ae592a79</vt:lpwstr>
  </property>
  <property fmtid="{D5CDD505-2E9C-101B-9397-08002B2CF9AE}" pid="10" name="MSIP_Label_dddc1db8-2f64-468c-a02a-c7d04ea19826_ContentBits">
    <vt:lpwstr>0</vt:lpwstr>
  </property>
</Properties>
</file>